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Barbara.UM.000\Desktop\271 dokumentacja zamówień\ZZF.271.3.2020 DOSTAWA ENERGII\"/>
    </mc:Choice>
  </mc:AlternateContent>
  <xr:revisionPtr revIDLastSave="0" documentId="13_ncr:1_{A8A9AEC1-E006-429C-967B-43C743CFA6B5}" xr6:coauthVersionLast="45" xr6:coauthVersionMax="45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Gmina Golczewo" sheetId="2" r:id="rId1"/>
    <sheet name="Gminny Ośrodek Kultury i Sportu" sheetId="3" r:id="rId2"/>
    <sheet name="załącznik nr 1 do SIWZ" sheetId="8" r:id="rId3"/>
  </sheets>
  <definedNames>
    <definedName name="_xlnm._FilterDatabase" localSheetId="2" hidden="1">'załącznik nr 1 do SIWZ'!$A$2:$M$89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8" i="8" l="1"/>
  <c r="P5" i="2" l="1"/>
  <c r="I73" i="2"/>
  <c r="I72" i="2"/>
  <c r="I71" i="2"/>
  <c r="I70" i="2"/>
  <c r="I69" i="2"/>
  <c r="I67" i="2"/>
  <c r="J66" i="2"/>
  <c r="I66" i="2"/>
  <c r="I5" i="2"/>
  <c r="I15" i="2"/>
  <c r="I6" i="2"/>
  <c r="J55" i="2"/>
  <c r="P8" i="2" s="1"/>
  <c r="J57" i="2"/>
  <c r="I64" i="2"/>
  <c r="P9" i="2" s="1"/>
  <c r="I63" i="2"/>
  <c r="I62" i="2"/>
  <c r="I61" i="2"/>
  <c r="I60" i="2"/>
  <c r="I59" i="2"/>
  <c r="I58" i="2"/>
  <c r="I57" i="2"/>
  <c r="I56" i="2"/>
  <c r="I55" i="2"/>
  <c r="P7" i="2" s="1"/>
  <c r="I54" i="2"/>
  <c r="I53" i="2"/>
  <c r="I52" i="2"/>
  <c r="I51" i="2"/>
  <c r="I50" i="2"/>
  <c r="I41" i="2"/>
  <c r="I39" i="2"/>
  <c r="I36" i="2"/>
  <c r="I35" i="2"/>
  <c r="I31" i="2"/>
  <c r="I30" i="2"/>
  <c r="I27" i="2"/>
  <c r="I13" i="2"/>
  <c r="I11" i="2"/>
  <c r="I9" i="2"/>
  <c r="I7" i="2"/>
  <c r="I4" i="2"/>
  <c r="P4" i="2" s="1"/>
  <c r="P6" i="2" l="1"/>
  <c r="P10" i="2"/>
</calcChain>
</file>

<file path=xl/sharedStrings.xml><?xml version="1.0" encoding="utf-8"?>
<sst xmlns="http://schemas.openxmlformats.org/spreadsheetml/2006/main" count="1613" uniqueCount="283">
  <si>
    <t>Nazwa punktu poboru</t>
  </si>
  <si>
    <t>OSD</t>
  </si>
  <si>
    <t>Rodzaj taryfy</t>
  </si>
  <si>
    <t>Płatnik</t>
  </si>
  <si>
    <t>I</t>
  </si>
  <si>
    <t>II</t>
  </si>
  <si>
    <t xml:space="preserve"> Gminny Ośrodek Kultury i Sportu w Golczewie</t>
  </si>
  <si>
    <t>Enea Operator Sp. z o. o.</t>
  </si>
  <si>
    <t>C11</t>
  </si>
  <si>
    <t>Wiejski Ośrodek Kultury</t>
  </si>
  <si>
    <t>Miejsko- Gminna Biblioteka Publiczna, Zwycięstwa 12, 72-410 Golczewo</t>
  </si>
  <si>
    <t>Baszta</t>
  </si>
  <si>
    <t>Boisko Sportowe</t>
  </si>
  <si>
    <t>Gmina Golczewo</t>
  </si>
  <si>
    <t>Budynek Urzędu Gminy</t>
  </si>
  <si>
    <t>Gmina Golczewo /Szat. LKS/</t>
  </si>
  <si>
    <t>Gmina Golczewo /Remiza/</t>
  </si>
  <si>
    <t>C12b</t>
  </si>
  <si>
    <t>Swietlica w Wysokiej Kamieńskiej</t>
  </si>
  <si>
    <t xml:space="preserve">Gmina Golczewo  </t>
  </si>
  <si>
    <t>Budynek Sanitarno – Szatniowy</t>
  </si>
  <si>
    <t>Przepompownia Ścieków</t>
  </si>
  <si>
    <t>Stadion Sportowy</t>
  </si>
  <si>
    <t>C21</t>
  </si>
  <si>
    <t>Gmina Golczewo/ Remiza/</t>
  </si>
  <si>
    <t>Remiza Straży Pożarnej</t>
  </si>
  <si>
    <t>Szkoła Gminna</t>
  </si>
  <si>
    <t>Świetlica Wiejska</t>
  </si>
  <si>
    <t>Schronisko dla Zwierząt</t>
  </si>
  <si>
    <t>Komunalne Schronisko dla Bezdomnych Zwierząt z siedzibą w Sosnowicach, Sosnowice 6, 72-410 Golczewo</t>
  </si>
  <si>
    <t>ZB. SZK. GM.</t>
  </si>
  <si>
    <t>Zespół Szkół Publicznych, Szkolna 2, 72-410 Golczewo</t>
  </si>
  <si>
    <t>Przedszkole Publiczne</t>
  </si>
  <si>
    <t>C12a</t>
  </si>
  <si>
    <t>Szkoła</t>
  </si>
  <si>
    <t>Szkoła Podstawowa w Wysokiej Kamieńskiej, Wysoka Kamieńska, Szkolna 2, 72-410 Golczewo</t>
  </si>
  <si>
    <t>Lokalizacja</t>
  </si>
  <si>
    <t>Gmina Golczewo  Oświetlenie ulic</t>
  </si>
  <si>
    <t>Enea Operator            Sp. z o. o.</t>
  </si>
  <si>
    <t xml:space="preserve">Witosa, 72-410 Golczewo </t>
  </si>
  <si>
    <t xml:space="preserve">Zwycięstwa 26, 72-410 Golczewo </t>
  </si>
  <si>
    <t xml:space="preserve">Ogrodowa, 72-410 Golczewo </t>
  </si>
  <si>
    <t xml:space="preserve">Niepodległości, 72-410 Golczewo </t>
  </si>
  <si>
    <t xml:space="preserve">Niepodległości 26,                     72-410 Golczewo </t>
  </si>
  <si>
    <t xml:space="preserve">Radosna, 72-410 Golczewo </t>
  </si>
  <si>
    <t xml:space="preserve">Miodowa, 72-410 Golczewo </t>
  </si>
  <si>
    <t xml:space="preserve">Spacerowa, 72-410 Golczewo </t>
  </si>
  <si>
    <t xml:space="preserve">9-go Maja, 72-410 Golczewo </t>
  </si>
  <si>
    <t xml:space="preserve">Witosa 35, 72-410 Golczewo </t>
  </si>
  <si>
    <t xml:space="preserve">Kretlewo, 72-410 Golczewo </t>
  </si>
  <si>
    <t xml:space="preserve">Wysoka Kamieńska, ul. Nowa Szosa, 72-410 Golczewo </t>
  </si>
  <si>
    <t xml:space="preserve">Wysoka Kamieńska, ul. Spółdzielcza P. Szkole, 72-410 Golczewo </t>
  </si>
  <si>
    <t xml:space="preserve">Wysoka Kamieńska, ul. Spółdzielcza, 72-410 Golczewo </t>
  </si>
  <si>
    <t xml:space="preserve">Dargoszewo, 72-410 Golczewo </t>
  </si>
  <si>
    <t xml:space="preserve">Kozielice, 72-410 Golczewo </t>
  </si>
  <si>
    <t xml:space="preserve">Baczysław, 72-410 Golczewo </t>
  </si>
  <si>
    <t>Wysoka Kamieńska, ul. Leśna, 72-410 Golczewo</t>
  </si>
  <si>
    <t xml:space="preserve">Niemica, 72-410 Golczewo </t>
  </si>
  <si>
    <t xml:space="preserve">Koplino, 72-410 Golczewo </t>
  </si>
  <si>
    <t xml:space="preserve"> Samlino, 72-410 Golczewo </t>
  </si>
  <si>
    <t xml:space="preserve">Kłęby, 72-410 Golczewo </t>
  </si>
  <si>
    <t xml:space="preserve"> Gadom, 72-410 Golczewo </t>
  </si>
  <si>
    <t xml:space="preserve">Kłodzino, 72-410 Golczewo </t>
  </si>
  <si>
    <t xml:space="preserve">Mechowo, 72-410 Golczewo </t>
  </si>
  <si>
    <t xml:space="preserve"> Ronica,  72-410 Golczewo </t>
  </si>
  <si>
    <t xml:space="preserve">Sosnowice, 72-410 Golczewo </t>
  </si>
  <si>
    <t xml:space="preserve">Unibórz, 72-410 Golczewo </t>
  </si>
  <si>
    <t xml:space="preserve">Wołowiec, 72-410 Golczewo </t>
  </si>
  <si>
    <t xml:space="preserve">Kłeby, 72-410 Golczewo </t>
  </si>
  <si>
    <t xml:space="preserve">Upadły, 72-410 Golczewo </t>
  </si>
  <si>
    <t xml:space="preserve">Drzewica, 72-410 Golczewo </t>
  </si>
  <si>
    <t xml:space="preserve">Gadom, 72-410 Golczewo </t>
  </si>
  <si>
    <t xml:space="preserve">Mechowo Zielonka,           72-410 Golczewo </t>
  </si>
  <si>
    <t xml:space="preserve">Mechowo Kolonia,            72-410 Golczewo </t>
  </si>
  <si>
    <t xml:space="preserve">Rondo skrzyżowanie dróg wojewódzkich  Nr 106 i Nr 108 w lesie,     72-410 Golczewo </t>
  </si>
  <si>
    <t>LP</t>
  </si>
  <si>
    <t xml:space="preserve">Nr licznika </t>
  </si>
  <si>
    <t>Termin obowiązywania obecnej umowy sprzedaży</t>
  </si>
  <si>
    <t>Gmina Golczewo - oświetlenie</t>
  </si>
  <si>
    <t>Gmina Golczewo ul. Zwycięstwa 23  72-410 Golczewo</t>
  </si>
  <si>
    <t>Zwycięstwa  Dz. 285       Ob.5 Golczewo  72-410  Golczewo</t>
  </si>
  <si>
    <t>Szkolna Dz. 632/15   Ob. 5 Golczewo 72-410 Golczewo</t>
  </si>
  <si>
    <t>Zwycięstwa 23 72-410 Golczewo</t>
  </si>
  <si>
    <t>Wysoka Kamieńska 1 72-410 Golczewo</t>
  </si>
  <si>
    <t>Wysoka Kamieńska, Spółdzielcza 2 72-410 Golczewo</t>
  </si>
  <si>
    <t>Kretlewo Remiza  Dz. 72/3 72-410 Golczewo</t>
  </si>
  <si>
    <t>Wysoka Kamieńska  Dz. 203/2 72-410 Golczewo</t>
  </si>
  <si>
    <t>Zwycięstwa Dz. 283/2 72-410 Golczewo</t>
  </si>
  <si>
    <t>Kłęby Dz. 40 72-410 Golczewo</t>
  </si>
  <si>
    <t>Krótka Dz. 373 72-410 Golczewo</t>
  </si>
  <si>
    <t>Golczewo Dz. 382/62 72-410 Golczewo</t>
  </si>
  <si>
    <t>Stary Tartak Dz. 409/1 72-410 Golczewo</t>
  </si>
  <si>
    <t>Krótka 5 72-410 Golczewo</t>
  </si>
  <si>
    <t>Niepodległości 34 72-410 Golczewo</t>
  </si>
  <si>
    <t>Kozielice Dz. 119/2 72-410 Golczewo</t>
  </si>
  <si>
    <t>Mechowo Dz. 206/1 72-410 Mechowo</t>
  </si>
  <si>
    <t>Mechowo 8a 72-410 Golczewo</t>
  </si>
  <si>
    <t>Wołowiec Dz. 285 72-410 Golczewo</t>
  </si>
  <si>
    <t>Kłęby  Dz. 285/5 72-40 Golczewo</t>
  </si>
  <si>
    <t xml:space="preserve">Kłodzino Dz. 320/3 72-410 Golczewo      </t>
  </si>
  <si>
    <t>Samlino Dz.59/5 72-410 Golczewo</t>
  </si>
  <si>
    <t>Kłęby Dz. 229/1 72-410 Golczewo</t>
  </si>
  <si>
    <t>Gminny Ośrodek Kultury i Sportu w Golczewie 72-410 Golczewo</t>
  </si>
  <si>
    <t>ul. Zwycięstwa 12 72-410 Golczewo</t>
  </si>
  <si>
    <t xml:space="preserve"> Gminny Ośrodek Kultury i Sportu w Golczewie ul. Zwycięstwa 12 72-410 Golczewo</t>
  </si>
  <si>
    <t>Miejsko Gminna Biblioteka Publiczna w Golczewie ul. Zwycięstwa 12 72-410 Golczewo</t>
  </si>
  <si>
    <t>Wysoka Kamieńska Spółdzielcza 2 72-410 Golczewo</t>
  </si>
  <si>
    <t>Sosnowice 6 72-410 Golczewo</t>
  </si>
  <si>
    <t>ul. Szkolna 2 72-410 Golczewo</t>
  </si>
  <si>
    <t>ul. Szkolna 9 72-410 Golczewo</t>
  </si>
  <si>
    <t>Wysoka Kamieńska 5 72-410 Golczewo</t>
  </si>
  <si>
    <t>C11o</t>
  </si>
  <si>
    <t>Gacko 72-410 Golczewo</t>
  </si>
  <si>
    <t>Nr PPE</t>
  </si>
  <si>
    <t>PLENED00000590000000010080376357</t>
  </si>
  <si>
    <t>PLENED00000590000000010100136351</t>
  </si>
  <si>
    <t>PLENED00000590000000010102788365</t>
  </si>
  <si>
    <t>PLENED00000590000000010108425305</t>
  </si>
  <si>
    <t>Wysoka Kamieńska 13 72-410 Golczewo</t>
  </si>
  <si>
    <t>PLENED00000590000000010111691312</t>
  </si>
  <si>
    <t>PLENED00000590000000010144592302</t>
  </si>
  <si>
    <t>PLENED00000590000000010167665320</t>
  </si>
  <si>
    <t>PLENED00000590000000010173452306</t>
  </si>
  <si>
    <t>PLENED00000590000000010376499367</t>
  </si>
  <si>
    <t>PLENED00000590000000010617424369</t>
  </si>
  <si>
    <t>PLENED00000590000000010631290361</t>
  </si>
  <si>
    <t>PLENED00000590000000010632670338</t>
  </si>
  <si>
    <t>PLENED00000590000000010796541360</t>
  </si>
  <si>
    <t>PLENED00000590000000010796545347</t>
  </si>
  <si>
    <t>PLENED00000590000000010796914336</t>
  </si>
  <si>
    <t>PLENED00000590000000010796915357</t>
  </si>
  <si>
    <t>PLENED00000590000000010073682336</t>
  </si>
  <si>
    <t>PLENED00000590000000010086549398</t>
  </si>
  <si>
    <t>PLENED00000590000000010086677370</t>
  </si>
  <si>
    <t>PLENED00000590000000010115175338</t>
  </si>
  <si>
    <t>PLENED00000590000000010115194349</t>
  </si>
  <si>
    <t>PLENED00000590000000010115314347</t>
  </si>
  <si>
    <t>PLENED00000590000000010119880397</t>
  </si>
  <si>
    <t>PLENED00000590000000010132277386</t>
  </si>
  <si>
    <t>PLENED00000590000000010132929304</t>
  </si>
  <si>
    <t>PLENED00000590000000010133107356</t>
  </si>
  <si>
    <t>PLENED00000590000000010133333349</t>
  </si>
  <si>
    <t>PLENED00000590000000010133602372</t>
  </si>
  <si>
    <t>PLENED00000590000000010134593328</t>
  </si>
  <si>
    <t>PLENED00000590000000010138089315</t>
  </si>
  <si>
    <t>PLEND00000590000000010138587394</t>
  </si>
  <si>
    <t>PLENED00000590000000010165321372</t>
  </si>
  <si>
    <t>PLENED00000590000000010346955355</t>
  </si>
  <si>
    <t>PLENED00000590000000010358883389</t>
  </si>
  <si>
    <t>PLENED00000590000000010358884313</t>
  </si>
  <si>
    <t>PLENED00000590000000010795178352</t>
  </si>
  <si>
    <t>PLENED00000590000000010796916378</t>
  </si>
  <si>
    <t>PLENED00000590000000010080757307</t>
  </si>
  <si>
    <t>PLENED00000590000000010108385338</t>
  </si>
  <si>
    <t>PLENED00000590000000010108424381</t>
  </si>
  <si>
    <t>PLENED00000590000000010111053397</t>
  </si>
  <si>
    <t>PLENED00000590000000010111230331</t>
  </si>
  <si>
    <t>PLENED00000590000000010114717323</t>
  </si>
  <si>
    <t>PLENED00000590000000010114721310</t>
  </si>
  <si>
    <t>PLENED00000590000000010136535370</t>
  </si>
  <si>
    <t>PLENED00000590000000010137655319</t>
  </si>
  <si>
    <t>PLENED00000590000000010142212374</t>
  </si>
  <si>
    <t>PLENED00000590000000010147747306</t>
  </si>
  <si>
    <t>PLENED00000590000000010153309320</t>
  </si>
  <si>
    <t>PLENED00000590000000010154279320</t>
  </si>
  <si>
    <t>PLENED00000590000000010156918352</t>
  </si>
  <si>
    <t>PLENED00000590000000010166266332</t>
  </si>
  <si>
    <t>PLENED00000590000000010218348379</t>
  </si>
  <si>
    <t>PLENED00000590000000010266963369</t>
  </si>
  <si>
    <t>PLENED00000590000000010320512377</t>
  </si>
  <si>
    <t>PLENED00000590000000010365805348</t>
  </si>
  <si>
    <t>PLENED00000590000000010629422321</t>
  </si>
  <si>
    <t>PLENED00000590000000010630756302</t>
  </si>
  <si>
    <t>PLENED00000590000000010636259338</t>
  </si>
  <si>
    <t>PLENED00000590000000010791685331</t>
  </si>
  <si>
    <t>PLENED00000590000000010796551376</t>
  </si>
  <si>
    <t>PLENED00000590000000010811681334</t>
  </si>
  <si>
    <t>Niemica 43 72-410 Golczewo</t>
  </si>
  <si>
    <t>PLENED00000590000000010814329361</t>
  </si>
  <si>
    <t xml:space="preserve">Papieża Jana Pawła II, 72-410 Golczewo </t>
  </si>
  <si>
    <t>EcoErgia sp. z o.o.</t>
  </si>
  <si>
    <t>PLENED00000590000000000000561820</t>
  </si>
  <si>
    <t>B11</t>
  </si>
  <si>
    <t>Unibórz, dz. 171, 72-410 Golczewo</t>
  </si>
  <si>
    <t>Enea S.A.</t>
  </si>
  <si>
    <t>Upadły, dz. 230/2, 72-410 Golczewo</t>
  </si>
  <si>
    <t>Obecny Sprzedawca</t>
  </si>
  <si>
    <t>PLENED00000590000000010100145346</t>
  </si>
  <si>
    <t>ul. Ogrodowa, 72-410 Golczewo</t>
  </si>
  <si>
    <t>PLENED00000590000000010130960374</t>
  </si>
  <si>
    <t>PLENED00000590000000010825280345</t>
  </si>
  <si>
    <t>Plac Zabaw</t>
  </si>
  <si>
    <t>PLENED00000590000000010829139389</t>
  </si>
  <si>
    <t>PLENED00000590000000010110676337</t>
  </si>
  <si>
    <t>PLENED00000590000000010618370350</t>
  </si>
  <si>
    <t>PLENED00000590000000010634815375</t>
  </si>
  <si>
    <t>PLENED00000590000000010634810367</t>
  </si>
  <si>
    <t>PLENED00000590000000010638201380</t>
  </si>
  <si>
    <t>PLENED00000590000000010635218302</t>
  </si>
  <si>
    <t>PLENED00000590000000010631305385</t>
  </si>
  <si>
    <t>umowa na czas określony do dnia 28.02.2016 r.</t>
  </si>
  <si>
    <t>umowa kompleksowa na czas nieokreślony z terminem wypowiedenia 1 m-c</t>
  </si>
  <si>
    <t>Oświetlenie ulic - UMIG Golczewo</t>
  </si>
  <si>
    <t>n/d</t>
  </si>
  <si>
    <t>Szacunkowa roczna wielkość zużycia w okresie objętym zamówieniem (24 miesiące) dla danej taryfy w kWh</t>
  </si>
  <si>
    <t>Gmina Golczewo - obiekty inne niż oświetlenie</t>
  </si>
  <si>
    <t xml:space="preserve">GOLCZEWO, NIEPODLEGŁOŚCI DZ.532 </t>
  </si>
  <si>
    <t>PLENED00000590000000000035903928</t>
  </si>
  <si>
    <t>PLENED00000590000000000058471914</t>
  </si>
  <si>
    <t>PLENED00000590000000000065743948</t>
  </si>
  <si>
    <t>PLENED00000590000000000083371984</t>
  </si>
  <si>
    <t>PLENED00000590000000000105933941</t>
  </si>
  <si>
    <t>PLENED00000590000000000127122971</t>
  </si>
  <si>
    <t>PLENED00000590000000000127465996</t>
  </si>
  <si>
    <t>PLENED00000590000000000130709929</t>
  </si>
  <si>
    <t>PLENED00000590000000000130730982</t>
  </si>
  <si>
    <t>PLENED00000590000000000131932907</t>
  </si>
  <si>
    <t>85486250 </t>
  </si>
  <si>
    <t>22864056 </t>
  </si>
  <si>
    <t>27794754 </t>
  </si>
  <si>
    <t>32714921 </t>
  </si>
  <si>
    <t>25009879 </t>
  </si>
  <si>
    <t>73388079 </t>
  </si>
  <si>
    <t>02962928 </t>
  </si>
  <si>
    <t>81526760 </t>
  </si>
  <si>
    <t>63681113 </t>
  </si>
  <si>
    <t>1904731 </t>
  </si>
  <si>
    <t>C11O</t>
  </si>
  <si>
    <t xml:space="preserve">GOLCZEWO, SŁONECZNA 147 </t>
  </si>
  <si>
    <t xml:space="preserve">GOLCZEWO, OSIEDLE ROBOTNICZE DZ.359 </t>
  </si>
  <si>
    <t xml:space="preserve">GOLCZEWO, KAMIEŃSKA DZ.18/2 </t>
  </si>
  <si>
    <t xml:space="preserve">NIEMICA dz. nr 64/2 </t>
  </si>
  <si>
    <t xml:space="preserve">GOLCZEWO dz. nr 5 </t>
  </si>
  <si>
    <t xml:space="preserve">NIEMICA dz.nr 22/2 </t>
  </si>
  <si>
    <t xml:space="preserve">GADOM dz. nr 111/6 </t>
  </si>
  <si>
    <t xml:space="preserve">GOLCZEWO, STARY TARTAK dz 409/6 </t>
  </si>
  <si>
    <t>MECHOWO 8A DZ.NR 220/11</t>
  </si>
  <si>
    <t>Nabywca</t>
  </si>
  <si>
    <t>Gmina Golczewo  Oświetlenie</t>
  </si>
  <si>
    <t>Enea S. A.</t>
  </si>
  <si>
    <t>Zużycie w kWh</t>
  </si>
  <si>
    <t>okres 24 miesięcy</t>
  </si>
  <si>
    <t>7662954, 12307571</t>
  </si>
  <si>
    <t>80113802, 28455804</t>
  </si>
  <si>
    <t>80385071, dwustrefowy</t>
  </si>
  <si>
    <t>okres 24 miesiący</t>
  </si>
  <si>
    <t>9431565, 90907029</t>
  </si>
  <si>
    <t>47973504, 8263998,dwustrefowy</t>
  </si>
  <si>
    <t>9944896, 70598904,dwustrefowy</t>
  </si>
  <si>
    <t>47944830, 82633617,dwustrefowy</t>
  </si>
  <si>
    <t>11737478,82657202 dwustrefowy</t>
  </si>
  <si>
    <t>11674702, 11733427</t>
  </si>
  <si>
    <t>11736684, 7699811</t>
  </si>
  <si>
    <t>8796258 dwustrefowy</t>
  </si>
  <si>
    <t>zużycie w kWh</t>
  </si>
  <si>
    <t>Unibórz, dz. 137/2, 72-410 Golczewo</t>
  </si>
  <si>
    <t>PLENED00000590000000000097333955</t>
  </si>
  <si>
    <t xml:space="preserve"> Gadom dz. 217 PS1 GADOM </t>
  </si>
  <si>
    <t>PLENED00000590000000000152884907</t>
  </si>
  <si>
    <t>Oświetlenie przystanku autobusowego</t>
  </si>
  <si>
    <t>Kłęby dz. 18</t>
  </si>
  <si>
    <t>PLENED00000590000000000154493940</t>
  </si>
  <si>
    <t>Niemica dz. 216/39</t>
  </si>
  <si>
    <t>PLENED00000590000000000178677912</t>
  </si>
  <si>
    <t>11653484, 28502454</t>
  </si>
  <si>
    <t>Kretlewo</t>
  </si>
  <si>
    <t>PLENED00000590000000010138587394</t>
  </si>
  <si>
    <t>Oświetlenie ulic</t>
  </si>
  <si>
    <t>PLENED00000590000000010145560357</t>
  </si>
  <si>
    <t>Kłęby</t>
  </si>
  <si>
    <t>umowa na czas określony do dnia 31.05.2020 r.</t>
  </si>
  <si>
    <t>Lokal użytkowy</t>
  </si>
  <si>
    <t>ul. Zwycięstwa 10, 72-410 Golczewo</t>
  </si>
  <si>
    <t>PLENED00000590000000010155716330</t>
  </si>
  <si>
    <t>C12</t>
  </si>
  <si>
    <t>umowa na czas określony do dnia 31.05.2020 r</t>
  </si>
  <si>
    <t>łączne zużycie ee</t>
  </si>
  <si>
    <t>cena aktualna</t>
  </si>
  <si>
    <t>Obiekt</t>
  </si>
  <si>
    <t xml:space="preserve">Termin obowiązywania obecnej umowy kompleksowej </t>
  </si>
  <si>
    <t>Termin obowiązywania obecnej umowy kompleksowej</t>
  </si>
  <si>
    <t xml:space="preserve">Termin obowiązywania obecnej umowy kompleksowej  </t>
  </si>
  <si>
    <t>Moc umowna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</si>
</sst>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[$-415]General"/>
  </numFmts>
  <fonts count="21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</borders>
  <cellStyleXfs count="4">
    <xf numFmtId="0" fontId="0" fillId="0" borderId="0"/>
    <xf numFmtId="164" fontId="8" fillId="0" borderId="0"/>
    <xf numFmtId="0" fontId="9" fillId="0" borderId="0"/>
    <xf numFmtId="44" fontId="7" fillId="0" borderId="0" applyFont="0" applyFill="0" applyBorder="0" applyAlignment="0" applyProtection="0"/>
  </cellStyleXfs>
  <cellXfs count="16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3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3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164" fontId="4" fillId="0" borderId="6" xfId="1" applyFont="1" applyFill="1" applyBorder="1" applyAlignment="1">
      <alignment horizontal="center" vertical="center" wrapText="1"/>
    </xf>
    <xf numFmtId="164" fontId="4" fillId="0" borderId="5" xfId="1" applyFont="1" applyFill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164" fontId="4" fillId="0" borderId="8" xfId="1" applyFont="1" applyFill="1" applyBorder="1" applyAlignment="1">
      <alignment horizontal="center" vertical="center" wrapText="1"/>
    </xf>
    <xf numFmtId="164" fontId="4" fillId="0" borderId="7" xfId="1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164" fontId="4" fillId="0" borderId="11" xfId="1" applyFont="1" applyFill="1" applyBorder="1" applyAlignment="1">
      <alignment horizontal="center" vertical="center" wrapText="1"/>
    </xf>
    <xf numFmtId="164" fontId="4" fillId="0" borderId="10" xfId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4" fillId="0" borderId="12" xfId="1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4" fillId="0" borderId="1" xfId="2" applyFont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4" fillId="0" borderId="18" xfId="1" applyFont="1" applyFill="1" applyBorder="1" applyAlignment="1">
      <alignment horizontal="center" vertical="center" wrapText="1"/>
    </xf>
    <xf numFmtId="164" fontId="4" fillId="0" borderId="9" xfId="1" applyFont="1" applyFill="1" applyBorder="1" applyAlignment="1">
      <alignment horizontal="center" vertical="center" wrapText="1"/>
    </xf>
    <xf numFmtId="164" fontId="4" fillId="0" borderId="19" xfId="1" applyFont="1" applyFill="1" applyBorder="1" applyAlignment="1">
      <alignment horizontal="center" vertical="center" wrapText="1"/>
    </xf>
    <xf numFmtId="164" fontId="4" fillId="0" borderId="20" xfId="1" applyFont="1" applyFill="1" applyBorder="1" applyAlignment="1">
      <alignment horizontal="center" vertical="center" wrapText="1"/>
    </xf>
    <xf numFmtId="0" fontId="15" fillId="0" borderId="0" xfId="0" applyFont="1"/>
    <xf numFmtId="0" fontId="4" fillId="0" borderId="1" xfId="2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4" fontId="16" fillId="0" borderId="5" xfId="1" applyFont="1" applyFill="1" applyBorder="1" applyAlignment="1">
      <alignment horizontal="center" vertical="center" wrapText="1"/>
    </xf>
    <xf numFmtId="164" fontId="16" fillId="0" borderId="7" xfId="1" applyFont="1" applyFill="1" applyBorder="1" applyAlignment="1">
      <alignment horizontal="center" vertical="center" wrapText="1"/>
    </xf>
    <xf numFmtId="164" fontId="16" fillId="0" borderId="10" xfId="1" applyFont="1" applyFill="1" applyBorder="1" applyAlignment="1">
      <alignment horizontal="center" vertical="center" wrapText="1"/>
    </xf>
    <xf numFmtId="164" fontId="16" fillId="0" borderId="12" xfId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4" fontId="16" fillId="0" borderId="1" xfId="1" applyFont="1" applyFill="1" applyBorder="1" applyAlignment="1">
      <alignment horizontal="center" vertical="center" wrapText="1"/>
    </xf>
    <xf numFmtId="164" fontId="17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0" xfId="0" applyFont="1"/>
    <xf numFmtId="0" fontId="19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4" fillId="0" borderId="27" xfId="2" applyFont="1" applyBorder="1" applyAlignment="1">
      <alignment horizontal="center" vertical="center" wrapText="1"/>
    </xf>
    <xf numFmtId="164" fontId="16" fillId="0" borderId="29" xfId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3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8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24" xfId="2" applyFont="1" applyFill="1" applyBorder="1" applyAlignment="1">
      <alignment horizontal="center" vertical="center" wrapText="1"/>
    </xf>
    <xf numFmtId="0" fontId="4" fillId="0" borderId="25" xfId="2" applyFont="1" applyFill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/>
    </xf>
    <xf numFmtId="0" fontId="6" fillId="0" borderId="16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" fillId="0" borderId="13" xfId="3" applyNumberFormat="1" applyFont="1" applyBorder="1" applyAlignment="1">
      <alignment horizontal="center" vertical="center"/>
    </xf>
    <xf numFmtId="0" fontId="3" fillId="0" borderId="3" xfId="3" applyNumberFormat="1" applyFont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 wrapText="1"/>
    </xf>
    <xf numFmtId="0" fontId="4" fillId="0" borderId="22" xfId="2" applyFont="1" applyBorder="1" applyAlignment="1">
      <alignment horizontal="center" vertical="center" wrapText="1"/>
    </xf>
    <xf numFmtId="0" fontId="4" fillId="0" borderId="23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5" fillId="0" borderId="17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4" xfId="0" applyFont="1" applyFill="1" applyBorder="1"/>
    <xf numFmtId="0" fontId="12" fillId="0" borderId="0" xfId="0" applyFont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8" xfId="2" applyFont="1" applyBorder="1" applyAlignment="1">
      <alignment horizontal="center" vertical="center" wrapText="1"/>
    </xf>
    <xf numFmtId="0" fontId="4" fillId="0" borderId="26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</cellXfs>
  <cellStyles count="4">
    <cellStyle name="Excel Built-in Normal" xfId="1" xr:uid="{00000000-0005-0000-0000-000000000000}"/>
    <cellStyle name="Normalny" xfId="0" builtinId="0"/>
    <cellStyle name="Normalny 2" xfId="2" xr:uid="{00000000-0005-0000-0000-000002000000}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0"/>
  <sheetViews>
    <sheetView workbookViewId="0">
      <selection activeCell="R65" sqref="R65"/>
    </sheetView>
  </sheetViews>
  <sheetFormatPr defaultRowHeight="15" x14ac:dyDescent="0.25"/>
  <cols>
    <col min="1" max="1" width="3.5703125" customWidth="1"/>
    <col min="2" max="2" width="15.28515625" customWidth="1"/>
    <col min="3" max="3" width="15.42578125" customWidth="1"/>
    <col min="4" max="4" width="9" customWidth="1"/>
    <col min="5" max="5" width="9.85546875" customWidth="1"/>
    <col min="6" max="6" width="12" customWidth="1"/>
    <col min="7" max="7" width="10.42578125" customWidth="1"/>
    <col min="8" max="8" width="7.5703125" customWidth="1"/>
    <col min="9" max="9" width="11.85546875" customWidth="1"/>
    <col min="10" max="10" width="11.140625" customWidth="1"/>
    <col min="11" max="11" width="15.42578125" customWidth="1"/>
    <col min="12" max="12" width="14.28515625" customWidth="1"/>
  </cols>
  <sheetData>
    <row r="1" spans="1:16" x14ac:dyDescent="0.25">
      <c r="A1" s="100" t="s">
        <v>78</v>
      </c>
      <c r="B1" s="101"/>
      <c r="C1" s="101"/>
      <c r="D1" s="102"/>
      <c r="E1" s="7"/>
      <c r="F1" s="7"/>
      <c r="G1" s="3"/>
      <c r="H1" s="3"/>
      <c r="I1" s="3"/>
      <c r="J1" s="3"/>
      <c r="K1" s="3"/>
      <c r="L1" s="3"/>
    </row>
    <row r="2" spans="1:16" ht="66" customHeight="1" x14ac:dyDescent="0.25">
      <c r="A2" s="106" t="s">
        <v>75</v>
      </c>
      <c r="B2" s="106" t="s">
        <v>0</v>
      </c>
      <c r="C2" s="106" t="s">
        <v>36</v>
      </c>
      <c r="D2" s="106" t="s">
        <v>1</v>
      </c>
      <c r="E2" s="103" t="s">
        <v>186</v>
      </c>
      <c r="F2" s="103" t="s">
        <v>113</v>
      </c>
      <c r="G2" s="107" t="s">
        <v>76</v>
      </c>
      <c r="H2" s="106" t="s">
        <v>2</v>
      </c>
      <c r="I2" s="106" t="s">
        <v>204</v>
      </c>
      <c r="J2" s="106"/>
      <c r="K2" s="106" t="s">
        <v>77</v>
      </c>
      <c r="L2" s="106" t="s">
        <v>3</v>
      </c>
    </row>
    <row r="3" spans="1:16" ht="22.5" customHeight="1" x14ac:dyDescent="0.25">
      <c r="A3" s="106"/>
      <c r="B3" s="106"/>
      <c r="C3" s="106"/>
      <c r="D3" s="106"/>
      <c r="E3" s="104"/>
      <c r="F3" s="104"/>
      <c r="G3" s="107"/>
      <c r="H3" s="106"/>
      <c r="I3" s="13" t="s">
        <v>4</v>
      </c>
      <c r="J3" s="13" t="s">
        <v>5</v>
      </c>
      <c r="K3" s="106"/>
      <c r="L3" s="106"/>
    </row>
    <row r="4" spans="1:16" ht="36" x14ac:dyDescent="0.25">
      <c r="A4" s="14">
        <v>1</v>
      </c>
      <c r="B4" s="15" t="s">
        <v>37</v>
      </c>
      <c r="C4" s="15" t="s">
        <v>179</v>
      </c>
      <c r="D4" s="16" t="s">
        <v>38</v>
      </c>
      <c r="E4" s="17" t="s">
        <v>180</v>
      </c>
      <c r="F4" s="17" t="s">
        <v>131</v>
      </c>
      <c r="G4" s="18">
        <v>7834093</v>
      </c>
      <c r="H4" s="15" t="s">
        <v>111</v>
      </c>
      <c r="I4" s="15">
        <f>20451*2</f>
        <v>40902</v>
      </c>
      <c r="J4" s="19" t="s">
        <v>203</v>
      </c>
      <c r="K4" s="20" t="s">
        <v>200</v>
      </c>
      <c r="L4" s="20" t="s">
        <v>79</v>
      </c>
      <c r="O4" s="2" t="s">
        <v>111</v>
      </c>
      <c r="P4" s="2">
        <f>SUM(I4:I43,I45:I46)</f>
        <v>646530</v>
      </c>
    </row>
    <row r="5" spans="1:16" ht="36" x14ac:dyDescent="0.25">
      <c r="A5" s="21">
        <v>2</v>
      </c>
      <c r="B5" s="15" t="s">
        <v>37</v>
      </c>
      <c r="C5" s="15" t="s">
        <v>39</v>
      </c>
      <c r="D5" s="15" t="s">
        <v>38</v>
      </c>
      <c r="E5" s="18" t="s">
        <v>180</v>
      </c>
      <c r="F5" s="18" t="s">
        <v>142</v>
      </c>
      <c r="G5" s="18">
        <v>24352982</v>
      </c>
      <c r="H5" s="15" t="s">
        <v>111</v>
      </c>
      <c r="I5" s="15">
        <f>519*12</f>
        <v>6228</v>
      </c>
      <c r="J5" s="19" t="s">
        <v>203</v>
      </c>
      <c r="K5" s="20" t="s">
        <v>200</v>
      </c>
      <c r="L5" s="20" t="s">
        <v>79</v>
      </c>
      <c r="O5" s="2" t="s">
        <v>182</v>
      </c>
      <c r="P5" s="2">
        <f>I44</f>
        <v>5712</v>
      </c>
    </row>
    <row r="6" spans="1:16" ht="36" x14ac:dyDescent="0.25">
      <c r="A6" s="14">
        <v>3</v>
      </c>
      <c r="B6" s="15" t="s">
        <v>37</v>
      </c>
      <c r="C6" s="15" t="s">
        <v>40</v>
      </c>
      <c r="D6" s="16" t="s">
        <v>38</v>
      </c>
      <c r="E6" s="17" t="s">
        <v>180</v>
      </c>
      <c r="F6" s="17" t="s">
        <v>143</v>
      </c>
      <c r="G6" s="18">
        <v>10984873</v>
      </c>
      <c r="H6" s="15" t="s">
        <v>111</v>
      </c>
      <c r="I6" s="22">
        <f>49000</f>
        <v>49000</v>
      </c>
      <c r="J6" s="19" t="s">
        <v>203</v>
      </c>
      <c r="K6" s="20" t="s">
        <v>200</v>
      </c>
      <c r="L6" s="20" t="s">
        <v>79</v>
      </c>
      <c r="O6" s="6" t="s">
        <v>8</v>
      </c>
      <c r="P6" s="2">
        <f>SUM(I50:I54,I56,I58:I62,I63,I65,I68:I71,I72:I75)</f>
        <v>67426</v>
      </c>
    </row>
    <row r="7" spans="1:16" ht="36" x14ac:dyDescent="0.25">
      <c r="A7" s="14">
        <v>4</v>
      </c>
      <c r="B7" s="15" t="s">
        <v>37</v>
      </c>
      <c r="C7" s="15" t="s">
        <v>41</v>
      </c>
      <c r="D7" s="16" t="s">
        <v>38</v>
      </c>
      <c r="E7" s="17" t="s">
        <v>180</v>
      </c>
      <c r="F7" s="17" t="s">
        <v>138</v>
      </c>
      <c r="G7" s="18">
        <v>26767745</v>
      </c>
      <c r="H7" s="15" t="s">
        <v>111</v>
      </c>
      <c r="I7" s="23">
        <f>5644*2</f>
        <v>11288</v>
      </c>
      <c r="J7" s="19" t="s">
        <v>203</v>
      </c>
      <c r="K7" s="20" t="s">
        <v>200</v>
      </c>
      <c r="L7" s="20" t="s">
        <v>79</v>
      </c>
      <c r="O7" s="105" t="s">
        <v>17</v>
      </c>
      <c r="P7" s="2">
        <f>SUM(I55,I57,I66:I67)</f>
        <v>9890</v>
      </c>
    </row>
    <row r="8" spans="1:16" ht="36" x14ac:dyDescent="0.25">
      <c r="A8" s="14">
        <v>5</v>
      </c>
      <c r="B8" s="15" t="s">
        <v>37</v>
      </c>
      <c r="C8" s="15" t="s">
        <v>42</v>
      </c>
      <c r="D8" s="16" t="s">
        <v>38</v>
      </c>
      <c r="E8" s="17" t="s">
        <v>180</v>
      </c>
      <c r="F8" s="17" t="s">
        <v>136</v>
      </c>
      <c r="G8" s="18">
        <v>88980149</v>
      </c>
      <c r="H8" s="15" t="s">
        <v>111</v>
      </c>
      <c r="I8" s="22">
        <v>40946</v>
      </c>
      <c r="J8" s="19" t="s">
        <v>203</v>
      </c>
      <c r="K8" s="20" t="s">
        <v>200</v>
      </c>
      <c r="L8" s="20" t="s">
        <v>79</v>
      </c>
      <c r="O8" s="105"/>
      <c r="P8" s="2">
        <f>SUM(J55,J57,J66:J67)</f>
        <v>9670</v>
      </c>
    </row>
    <row r="9" spans="1:16" ht="36" x14ac:dyDescent="0.25">
      <c r="A9" s="14">
        <v>6</v>
      </c>
      <c r="B9" s="15" t="s">
        <v>37</v>
      </c>
      <c r="C9" s="15" t="s">
        <v>39</v>
      </c>
      <c r="D9" s="16" t="s">
        <v>38</v>
      </c>
      <c r="E9" s="17" t="s">
        <v>180</v>
      </c>
      <c r="F9" s="17" t="s">
        <v>150</v>
      </c>
      <c r="G9" s="18">
        <v>20463597</v>
      </c>
      <c r="H9" s="15" t="s">
        <v>111</v>
      </c>
      <c r="I9" s="23">
        <f>3527*2</f>
        <v>7054</v>
      </c>
      <c r="J9" s="19" t="s">
        <v>203</v>
      </c>
      <c r="K9" s="20" t="s">
        <v>200</v>
      </c>
      <c r="L9" s="20" t="s">
        <v>79</v>
      </c>
      <c r="O9" s="12" t="s">
        <v>23</v>
      </c>
      <c r="P9" s="1">
        <f>I64</f>
        <v>31054</v>
      </c>
    </row>
    <row r="10" spans="1:16" ht="36" x14ac:dyDescent="0.25">
      <c r="A10" s="14">
        <v>7</v>
      </c>
      <c r="B10" s="15" t="s">
        <v>37</v>
      </c>
      <c r="C10" s="15" t="s">
        <v>43</v>
      </c>
      <c r="D10" s="16" t="s">
        <v>38</v>
      </c>
      <c r="E10" s="17" t="s">
        <v>180</v>
      </c>
      <c r="F10" s="17" t="s">
        <v>137</v>
      </c>
      <c r="G10" s="18">
        <v>10954284</v>
      </c>
      <c r="H10" s="15" t="s">
        <v>111</v>
      </c>
      <c r="I10" s="22">
        <v>33152</v>
      </c>
      <c r="J10" s="19" t="s">
        <v>203</v>
      </c>
      <c r="K10" s="20" t="s">
        <v>200</v>
      </c>
      <c r="L10" s="20" t="s">
        <v>79</v>
      </c>
      <c r="P10">
        <f>SUM(P4:P9)</f>
        <v>770282</v>
      </c>
    </row>
    <row r="11" spans="1:16" ht="36" x14ac:dyDescent="0.25">
      <c r="A11" s="14">
        <v>8</v>
      </c>
      <c r="B11" s="15" t="s">
        <v>37</v>
      </c>
      <c r="C11" s="15" t="s">
        <v>44</v>
      </c>
      <c r="D11" s="16" t="s">
        <v>38</v>
      </c>
      <c r="E11" s="17" t="s">
        <v>180</v>
      </c>
      <c r="F11" s="17" t="s">
        <v>139</v>
      </c>
      <c r="G11" s="18">
        <v>8107147</v>
      </c>
      <c r="H11" s="15" t="s">
        <v>111</v>
      </c>
      <c r="I11" s="23">
        <f>17183*2</f>
        <v>34366</v>
      </c>
      <c r="J11" s="19" t="s">
        <v>203</v>
      </c>
      <c r="K11" s="20" t="s">
        <v>200</v>
      </c>
      <c r="L11" s="20" t="s">
        <v>79</v>
      </c>
    </row>
    <row r="12" spans="1:16" ht="36" x14ac:dyDescent="0.25">
      <c r="A12" s="14">
        <v>9</v>
      </c>
      <c r="B12" s="15" t="s">
        <v>37</v>
      </c>
      <c r="C12" s="15" t="s">
        <v>45</v>
      </c>
      <c r="D12" s="16" t="s">
        <v>38</v>
      </c>
      <c r="E12" s="17" t="s">
        <v>180</v>
      </c>
      <c r="F12" s="17" t="s">
        <v>135</v>
      </c>
      <c r="G12" s="18">
        <v>80322602</v>
      </c>
      <c r="H12" s="15" t="s">
        <v>111</v>
      </c>
      <c r="I12" s="22">
        <v>17852</v>
      </c>
      <c r="J12" s="19" t="s">
        <v>203</v>
      </c>
      <c r="K12" s="20" t="s">
        <v>200</v>
      </c>
      <c r="L12" s="20" t="s">
        <v>79</v>
      </c>
    </row>
    <row r="13" spans="1:16" ht="36" x14ac:dyDescent="0.25">
      <c r="A13" s="14">
        <v>10</v>
      </c>
      <c r="B13" s="15" t="s">
        <v>37</v>
      </c>
      <c r="C13" s="15" t="s">
        <v>46</v>
      </c>
      <c r="D13" s="16" t="s">
        <v>38</v>
      </c>
      <c r="E13" s="17" t="s">
        <v>180</v>
      </c>
      <c r="F13" s="17" t="s">
        <v>140</v>
      </c>
      <c r="G13" s="18">
        <v>23968384</v>
      </c>
      <c r="H13" s="15" t="s">
        <v>111</v>
      </c>
      <c r="I13" s="23">
        <f>1276*2</f>
        <v>2552</v>
      </c>
      <c r="J13" s="19" t="s">
        <v>203</v>
      </c>
      <c r="K13" s="20" t="s">
        <v>200</v>
      </c>
      <c r="L13" s="20" t="s">
        <v>79</v>
      </c>
    </row>
    <row r="14" spans="1:16" ht="36" x14ac:dyDescent="0.25">
      <c r="A14" s="14">
        <v>11</v>
      </c>
      <c r="B14" s="15" t="s">
        <v>37</v>
      </c>
      <c r="C14" s="15" t="s">
        <v>47</v>
      </c>
      <c r="D14" s="16" t="s">
        <v>38</v>
      </c>
      <c r="E14" s="17" t="s">
        <v>180</v>
      </c>
      <c r="F14" s="17" t="s">
        <v>134</v>
      </c>
      <c r="G14" s="18">
        <v>24843343</v>
      </c>
      <c r="H14" s="15" t="s">
        <v>111</v>
      </c>
      <c r="I14" s="24">
        <v>8440</v>
      </c>
      <c r="J14" s="19" t="s">
        <v>203</v>
      </c>
      <c r="K14" s="20" t="s">
        <v>200</v>
      </c>
      <c r="L14" s="20" t="s">
        <v>79</v>
      </c>
    </row>
    <row r="15" spans="1:16" ht="36" x14ac:dyDescent="0.25">
      <c r="A15" s="14">
        <v>12</v>
      </c>
      <c r="B15" s="15" t="s">
        <v>37</v>
      </c>
      <c r="C15" s="15" t="s">
        <v>48</v>
      </c>
      <c r="D15" s="16" t="s">
        <v>38</v>
      </c>
      <c r="E15" s="17" t="s">
        <v>180</v>
      </c>
      <c r="F15" s="17" t="s">
        <v>141</v>
      </c>
      <c r="G15" s="18">
        <v>7662954</v>
      </c>
      <c r="H15" s="15" t="s">
        <v>111</v>
      </c>
      <c r="I15" s="23">
        <f>2700*12</f>
        <v>32400</v>
      </c>
      <c r="J15" s="19" t="s">
        <v>203</v>
      </c>
      <c r="K15" s="20" t="s">
        <v>200</v>
      </c>
      <c r="L15" s="20" t="s">
        <v>79</v>
      </c>
    </row>
    <row r="16" spans="1:16" ht="36" x14ac:dyDescent="0.25">
      <c r="A16" s="14">
        <v>13</v>
      </c>
      <c r="B16" s="15" t="s">
        <v>37</v>
      </c>
      <c r="C16" s="15" t="s">
        <v>49</v>
      </c>
      <c r="D16" s="16" t="s">
        <v>38</v>
      </c>
      <c r="E16" s="17" t="s">
        <v>180</v>
      </c>
      <c r="F16" s="17" t="s">
        <v>142</v>
      </c>
      <c r="G16" s="18">
        <v>24352982</v>
      </c>
      <c r="H16" s="15" t="s">
        <v>111</v>
      </c>
      <c r="I16" s="22">
        <v>12384</v>
      </c>
      <c r="J16" s="19" t="s">
        <v>203</v>
      </c>
      <c r="K16" s="20" t="s">
        <v>200</v>
      </c>
      <c r="L16" s="20" t="s">
        <v>79</v>
      </c>
    </row>
    <row r="17" spans="1:12" ht="36" x14ac:dyDescent="0.25">
      <c r="A17" s="21">
        <v>14</v>
      </c>
      <c r="B17" s="15" t="s">
        <v>37</v>
      </c>
      <c r="C17" s="15" t="s">
        <v>49</v>
      </c>
      <c r="D17" s="15" t="s">
        <v>38</v>
      </c>
      <c r="E17" s="18" t="s">
        <v>180</v>
      </c>
      <c r="F17" s="18" t="s">
        <v>145</v>
      </c>
      <c r="G17" s="18">
        <v>80321506</v>
      </c>
      <c r="H17" s="15" t="s">
        <v>111</v>
      </c>
      <c r="I17" s="22">
        <v>20100</v>
      </c>
      <c r="J17" s="19" t="s">
        <v>203</v>
      </c>
      <c r="K17" s="20" t="s">
        <v>200</v>
      </c>
      <c r="L17" s="20" t="s">
        <v>79</v>
      </c>
    </row>
    <row r="18" spans="1:12" ht="36" x14ac:dyDescent="0.25">
      <c r="A18" s="14">
        <v>15</v>
      </c>
      <c r="B18" s="15" t="s">
        <v>37</v>
      </c>
      <c r="C18" s="15" t="s">
        <v>50</v>
      </c>
      <c r="D18" s="16" t="s">
        <v>38</v>
      </c>
      <c r="E18" s="17" t="s">
        <v>180</v>
      </c>
      <c r="F18" s="17" t="s">
        <v>149</v>
      </c>
      <c r="G18" s="18">
        <v>12315344</v>
      </c>
      <c r="H18" s="15" t="s">
        <v>111</v>
      </c>
      <c r="I18" s="22">
        <v>11334</v>
      </c>
      <c r="J18" s="19" t="s">
        <v>203</v>
      </c>
      <c r="K18" s="20" t="s">
        <v>200</v>
      </c>
      <c r="L18" s="20" t="s">
        <v>79</v>
      </c>
    </row>
    <row r="19" spans="1:12" ht="48" x14ac:dyDescent="0.25">
      <c r="A19" s="14">
        <v>16</v>
      </c>
      <c r="B19" s="15" t="s">
        <v>37</v>
      </c>
      <c r="C19" s="15" t="s">
        <v>51</v>
      </c>
      <c r="D19" s="16" t="s">
        <v>38</v>
      </c>
      <c r="E19" s="17" t="s">
        <v>180</v>
      </c>
      <c r="F19" s="17" t="s">
        <v>148</v>
      </c>
      <c r="G19" s="18">
        <v>11520147</v>
      </c>
      <c r="H19" s="15" t="s">
        <v>111</v>
      </c>
      <c r="I19" s="22">
        <v>22098</v>
      </c>
      <c r="J19" s="19" t="s">
        <v>203</v>
      </c>
      <c r="K19" s="20" t="s">
        <v>200</v>
      </c>
      <c r="L19" s="20" t="s">
        <v>79</v>
      </c>
    </row>
    <row r="20" spans="1:12" ht="36" x14ac:dyDescent="0.25">
      <c r="A20" s="14">
        <v>17</v>
      </c>
      <c r="B20" s="15" t="s">
        <v>37</v>
      </c>
      <c r="C20" s="15" t="s">
        <v>52</v>
      </c>
      <c r="D20" s="16" t="s">
        <v>38</v>
      </c>
      <c r="E20" s="17" t="s">
        <v>180</v>
      </c>
      <c r="F20" s="17" t="s">
        <v>146</v>
      </c>
      <c r="G20" s="18">
        <v>9381949</v>
      </c>
      <c r="H20" s="15" t="s">
        <v>111</v>
      </c>
      <c r="I20" s="22">
        <v>33786</v>
      </c>
      <c r="J20" s="19" t="s">
        <v>203</v>
      </c>
      <c r="K20" s="20" t="s">
        <v>200</v>
      </c>
      <c r="L20" s="20" t="s">
        <v>79</v>
      </c>
    </row>
    <row r="21" spans="1:12" ht="36" x14ac:dyDescent="0.25">
      <c r="A21" s="14">
        <v>18</v>
      </c>
      <c r="B21" s="15" t="s">
        <v>37</v>
      </c>
      <c r="C21" s="15" t="s">
        <v>53</v>
      </c>
      <c r="D21" s="16" t="s">
        <v>38</v>
      </c>
      <c r="E21" s="17" t="s">
        <v>180</v>
      </c>
      <c r="F21" s="17" t="s">
        <v>133</v>
      </c>
      <c r="G21" s="18">
        <v>80317670</v>
      </c>
      <c r="H21" s="15" t="s">
        <v>111</v>
      </c>
      <c r="I21" s="22">
        <v>11670</v>
      </c>
      <c r="J21" s="19" t="s">
        <v>203</v>
      </c>
      <c r="K21" s="20" t="s">
        <v>200</v>
      </c>
      <c r="L21" s="20" t="s">
        <v>79</v>
      </c>
    </row>
    <row r="22" spans="1:12" ht="36" x14ac:dyDescent="0.25">
      <c r="A22" s="14">
        <v>19</v>
      </c>
      <c r="B22" s="15" t="s">
        <v>37</v>
      </c>
      <c r="C22" s="15" t="s">
        <v>54</v>
      </c>
      <c r="D22" s="16" t="s">
        <v>38</v>
      </c>
      <c r="E22" s="17" t="s">
        <v>180</v>
      </c>
      <c r="F22" s="17" t="s">
        <v>144</v>
      </c>
      <c r="G22" s="18">
        <v>10690818</v>
      </c>
      <c r="H22" s="15" t="s">
        <v>111</v>
      </c>
      <c r="I22" s="22">
        <v>11334</v>
      </c>
      <c r="J22" s="19" t="s">
        <v>203</v>
      </c>
      <c r="K22" s="20" t="s">
        <v>200</v>
      </c>
      <c r="L22" s="20" t="s">
        <v>79</v>
      </c>
    </row>
    <row r="23" spans="1:12" ht="36" x14ac:dyDescent="0.25">
      <c r="A23" s="14">
        <v>20</v>
      </c>
      <c r="B23" s="15" t="s">
        <v>37</v>
      </c>
      <c r="C23" s="15" t="s">
        <v>55</v>
      </c>
      <c r="D23" s="16" t="s">
        <v>38</v>
      </c>
      <c r="E23" s="17" t="s">
        <v>180</v>
      </c>
      <c r="F23" s="17" t="s">
        <v>132</v>
      </c>
      <c r="G23" s="18">
        <v>80141937</v>
      </c>
      <c r="H23" s="15" t="s">
        <v>111</v>
      </c>
      <c r="I23" s="22">
        <v>7820</v>
      </c>
      <c r="J23" s="19" t="s">
        <v>203</v>
      </c>
      <c r="K23" s="20" t="s">
        <v>200</v>
      </c>
      <c r="L23" s="20" t="s">
        <v>79</v>
      </c>
    </row>
    <row r="24" spans="1:12" ht="36" x14ac:dyDescent="0.25">
      <c r="A24" s="14">
        <v>21</v>
      </c>
      <c r="B24" s="15" t="s">
        <v>37</v>
      </c>
      <c r="C24" s="16" t="s">
        <v>56</v>
      </c>
      <c r="D24" s="16" t="s">
        <v>38</v>
      </c>
      <c r="E24" s="17" t="s">
        <v>180</v>
      </c>
      <c r="F24" s="17" t="s">
        <v>147</v>
      </c>
      <c r="G24" s="17">
        <v>23558129</v>
      </c>
      <c r="H24" s="15" t="s">
        <v>111</v>
      </c>
      <c r="I24" s="25">
        <v>6436</v>
      </c>
      <c r="J24" s="19" t="s">
        <v>203</v>
      </c>
      <c r="K24" s="20" t="s">
        <v>200</v>
      </c>
      <c r="L24" s="20" t="s">
        <v>79</v>
      </c>
    </row>
    <row r="25" spans="1:12" ht="36" x14ac:dyDescent="0.25">
      <c r="A25" s="14">
        <v>22</v>
      </c>
      <c r="B25" s="15" t="s">
        <v>37</v>
      </c>
      <c r="C25" s="15" t="s">
        <v>57</v>
      </c>
      <c r="D25" s="16" t="s">
        <v>38</v>
      </c>
      <c r="E25" s="17" t="s">
        <v>180</v>
      </c>
      <c r="F25" s="17" t="s">
        <v>163</v>
      </c>
      <c r="G25" s="18">
        <v>11487173</v>
      </c>
      <c r="H25" s="15" t="s">
        <v>111</v>
      </c>
      <c r="I25" s="22">
        <v>14128</v>
      </c>
      <c r="J25" s="19" t="s">
        <v>203</v>
      </c>
      <c r="K25" s="20" t="s">
        <v>200</v>
      </c>
      <c r="L25" s="20" t="s">
        <v>79</v>
      </c>
    </row>
    <row r="26" spans="1:12" ht="36" x14ac:dyDescent="0.25">
      <c r="A26" s="14">
        <v>23</v>
      </c>
      <c r="B26" s="15" t="s">
        <v>37</v>
      </c>
      <c r="C26" s="15" t="s">
        <v>58</v>
      </c>
      <c r="D26" s="16" t="s">
        <v>38</v>
      </c>
      <c r="E26" s="17" t="s">
        <v>180</v>
      </c>
      <c r="F26" s="17" t="s">
        <v>159</v>
      </c>
      <c r="G26" s="18">
        <v>80113211</v>
      </c>
      <c r="H26" s="15" t="s">
        <v>111</v>
      </c>
      <c r="I26" s="22">
        <v>10178</v>
      </c>
      <c r="J26" s="19" t="s">
        <v>203</v>
      </c>
      <c r="K26" s="20" t="s">
        <v>200</v>
      </c>
      <c r="L26" s="20" t="s">
        <v>79</v>
      </c>
    </row>
    <row r="27" spans="1:12" ht="36" x14ac:dyDescent="0.25">
      <c r="A27" s="14">
        <v>24</v>
      </c>
      <c r="B27" s="15" t="s">
        <v>37</v>
      </c>
      <c r="C27" s="15" t="s">
        <v>58</v>
      </c>
      <c r="D27" s="16" t="s">
        <v>38</v>
      </c>
      <c r="E27" s="17" t="s">
        <v>180</v>
      </c>
      <c r="F27" s="17" t="s">
        <v>160</v>
      </c>
      <c r="G27" s="18">
        <v>11307400</v>
      </c>
      <c r="H27" s="15" t="s">
        <v>111</v>
      </c>
      <c r="I27" s="23">
        <f>4943*2</f>
        <v>9886</v>
      </c>
      <c r="J27" s="19" t="s">
        <v>203</v>
      </c>
      <c r="K27" s="20" t="s">
        <v>200</v>
      </c>
      <c r="L27" s="20" t="s">
        <v>79</v>
      </c>
    </row>
    <row r="28" spans="1:12" ht="36" x14ac:dyDescent="0.25">
      <c r="A28" s="14">
        <v>25</v>
      </c>
      <c r="B28" s="15" t="s">
        <v>37</v>
      </c>
      <c r="C28" s="15" t="s">
        <v>59</v>
      </c>
      <c r="D28" s="16" t="s">
        <v>38</v>
      </c>
      <c r="E28" s="17" t="s">
        <v>180</v>
      </c>
      <c r="F28" s="17" t="s">
        <v>164</v>
      </c>
      <c r="G28" s="18">
        <v>11306532</v>
      </c>
      <c r="H28" s="15" t="s">
        <v>111</v>
      </c>
      <c r="I28" s="22">
        <v>18910</v>
      </c>
      <c r="J28" s="19" t="s">
        <v>203</v>
      </c>
      <c r="K28" s="20" t="s">
        <v>200</v>
      </c>
      <c r="L28" s="20" t="s">
        <v>79</v>
      </c>
    </row>
    <row r="29" spans="1:12" ht="36" x14ac:dyDescent="0.25">
      <c r="A29" s="14">
        <v>26</v>
      </c>
      <c r="B29" s="15" t="s">
        <v>37</v>
      </c>
      <c r="C29" s="15" t="s">
        <v>60</v>
      </c>
      <c r="D29" s="16" t="s">
        <v>38</v>
      </c>
      <c r="E29" s="17" t="s">
        <v>180</v>
      </c>
      <c r="F29" s="17" t="s">
        <v>162</v>
      </c>
      <c r="G29" s="18">
        <v>4269394</v>
      </c>
      <c r="H29" s="15" t="s">
        <v>111</v>
      </c>
      <c r="I29" s="22">
        <v>30120</v>
      </c>
      <c r="J29" s="19" t="s">
        <v>203</v>
      </c>
      <c r="K29" s="20" t="s">
        <v>200</v>
      </c>
      <c r="L29" s="20" t="s">
        <v>79</v>
      </c>
    </row>
    <row r="30" spans="1:12" ht="36" x14ac:dyDescent="0.25">
      <c r="A30" s="14">
        <v>27</v>
      </c>
      <c r="B30" s="15" t="s">
        <v>37</v>
      </c>
      <c r="C30" s="15" t="s">
        <v>61</v>
      </c>
      <c r="D30" s="16" t="s">
        <v>38</v>
      </c>
      <c r="E30" s="17" t="s">
        <v>180</v>
      </c>
      <c r="F30" s="17" t="s">
        <v>157</v>
      </c>
      <c r="G30" s="18">
        <v>26721888</v>
      </c>
      <c r="H30" s="15" t="s">
        <v>111</v>
      </c>
      <c r="I30" s="23">
        <f>4799*2</f>
        <v>9598</v>
      </c>
      <c r="J30" s="19" t="s">
        <v>203</v>
      </c>
      <c r="K30" s="20" t="s">
        <v>200</v>
      </c>
      <c r="L30" s="20" t="s">
        <v>79</v>
      </c>
    </row>
    <row r="31" spans="1:12" ht="36" x14ac:dyDescent="0.25">
      <c r="A31" s="14">
        <v>28</v>
      </c>
      <c r="B31" s="15" t="s">
        <v>37</v>
      </c>
      <c r="C31" s="15" t="s">
        <v>62</v>
      </c>
      <c r="D31" s="16" t="s">
        <v>38</v>
      </c>
      <c r="E31" s="17" t="s">
        <v>180</v>
      </c>
      <c r="F31" s="17" t="s">
        <v>161</v>
      </c>
      <c r="G31" s="18">
        <v>27997545</v>
      </c>
      <c r="H31" s="15" t="s">
        <v>111</v>
      </c>
      <c r="I31" s="23">
        <f>6202*2</f>
        <v>12404</v>
      </c>
      <c r="J31" s="19" t="s">
        <v>203</v>
      </c>
      <c r="K31" s="20" t="s">
        <v>200</v>
      </c>
      <c r="L31" s="20" t="s">
        <v>79</v>
      </c>
    </row>
    <row r="32" spans="1:12" ht="36" x14ac:dyDescent="0.25">
      <c r="A32" s="14">
        <v>29</v>
      </c>
      <c r="B32" s="15" t="s">
        <v>37</v>
      </c>
      <c r="C32" s="15" t="s">
        <v>63</v>
      </c>
      <c r="D32" s="16" t="s">
        <v>38</v>
      </c>
      <c r="E32" s="17" t="s">
        <v>180</v>
      </c>
      <c r="F32" s="17" t="s">
        <v>171</v>
      </c>
      <c r="G32" s="18">
        <v>11106232</v>
      </c>
      <c r="H32" s="15" t="s">
        <v>111</v>
      </c>
      <c r="I32" s="22">
        <v>14350</v>
      </c>
      <c r="J32" s="19" t="s">
        <v>203</v>
      </c>
      <c r="K32" s="20" t="s">
        <v>200</v>
      </c>
      <c r="L32" s="20" t="s">
        <v>79</v>
      </c>
    </row>
    <row r="33" spans="1:24" ht="36" x14ac:dyDescent="0.25">
      <c r="A33" s="14">
        <v>30</v>
      </c>
      <c r="B33" s="15" t="s">
        <v>37</v>
      </c>
      <c r="C33" s="15" t="s">
        <v>64</v>
      </c>
      <c r="D33" s="16" t="s">
        <v>38</v>
      </c>
      <c r="E33" s="17" t="s">
        <v>180</v>
      </c>
      <c r="F33" s="17" t="s">
        <v>173</v>
      </c>
      <c r="G33" s="18">
        <v>26544178</v>
      </c>
      <c r="H33" s="15" t="s">
        <v>111</v>
      </c>
      <c r="I33" s="22">
        <v>5876</v>
      </c>
      <c r="J33" s="19" t="s">
        <v>203</v>
      </c>
      <c r="K33" s="20" t="s">
        <v>200</v>
      </c>
      <c r="L33" s="20" t="s">
        <v>79</v>
      </c>
    </row>
    <row r="34" spans="1:24" ht="36" x14ac:dyDescent="0.25">
      <c r="A34" s="14">
        <v>31</v>
      </c>
      <c r="B34" s="15" t="s">
        <v>37</v>
      </c>
      <c r="C34" s="15" t="s">
        <v>65</v>
      </c>
      <c r="D34" s="16" t="s">
        <v>38</v>
      </c>
      <c r="E34" s="17" t="s">
        <v>180</v>
      </c>
      <c r="F34" s="17" t="s">
        <v>170</v>
      </c>
      <c r="G34" s="18">
        <v>26390859</v>
      </c>
      <c r="H34" s="15" t="s">
        <v>111</v>
      </c>
      <c r="I34" s="22">
        <v>2686</v>
      </c>
      <c r="J34" s="19" t="s">
        <v>203</v>
      </c>
      <c r="K34" s="20" t="s">
        <v>200</v>
      </c>
      <c r="L34" s="20" t="s">
        <v>79</v>
      </c>
    </row>
    <row r="35" spans="1:24" ht="36" x14ac:dyDescent="0.25">
      <c r="A35" s="14">
        <v>32</v>
      </c>
      <c r="B35" s="15" t="s">
        <v>37</v>
      </c>
      <c r="C35" s="15" t="s">
        <v>66</v>
      </c>
      <c r="D35" s="16" t="s">
        <v>38</v>
      </c>
      <c r="E35" s="17" t="s">
        <v>180</v>
      </c>
      <c r="F35" s="17" t="s">
        <v>152</v>
      </c>
      <c r="G35" s="18">
        <v>80113802</v>
      </c>
      <c r="H35" s="15" t="s">
        <v>111</v>
      </c>
      <c r="I35" s="23">
        <f>3186*2</f>
        <v>6372</v>
      </c>
      <c r="J35" s="19" t="s">
        <v>203</v>
      </c>
      <c r="K35" s="20" t="s">
        <v>200</v>
      </c>
      <c r="L35" s="20" t="s">
        <v>79</v>
      </c>
    </row>
    <row r="36" spans="1:24" ht="36" x14ac:dyDescent="0.25">
      <c r="A36" s="14">
        <v>33</v>
      </c>
      <c r="B36" s="15" t="s">
        <v>37</v>
      </c>
      <c r="C36" s="15" t="s">
        <v>67</v>
      </c>
      <c r="D36" s="16" t="s">
        <v>38</v>
      </c>
      <c r="E36" s="17" t="s">
        <v>180</v>
      </c>
      <c r="F36" s="17" t="s">
        <v>166</v>
      </c>
      <c r="G36" s="18">
        <v>26420442</v>
      </c>
      <c r="H36" s="15" t="s">
        <v>111</v>
      </c>
      <c r="I36" s="23">
        <f>4308*2</f>
        <v>8616</v>
      </c>
      <c r="J36" s="19" t="s">
        <v>203</v>
      </c>
      <c r="K36" s="20" t="s">
        <v>200</v>
      </c>
      <c r="L36" s="20" t="s">
        <v>79</v>
      </c>
    </row>
    <row r="37" spans="1:24" ht="36" x14ac:dyDescent="0.25">
      <c r="A37" s="14">
        <v>34</v>
      </c>
      <c r="B37" s="15" t="s">
        <v>37</v>
      </c>
      <c r="C37" s="15" t="s">
        <v>68</v>
      </c>
      <c r="D37" s="16" t="s">
        <v>38</v>
      </c>
      <c r="E37" s="17" t="s">
        <v>180</v>
      </c>
      <c r="F37" s="17" t="s">
        <v>162</v>
      </c>
      <c r="G37" s="18">
        <v>24331791</v>
      </c>
      <c r="H37" s="15" t="s">
        <v>111</v>
      </c>
      <c r="I37" s="22">
        <v>11406</v>
      </c>
      <c r="J37" s="19" t="s">
        <v>203</v>
      </c>
      <c r="K37" s="20" t="s">
        <v>200</v>
      </c>
      <c r="L37" s="20" t="s">
        <v>79</v>
      </c>
    </row>
    <row r="38" spans="1:24" ht="36" x14ac:dyDescent="0.25">
      <c r="A38" s="14">
        <v>35</v>
      </c>
      <c r="B38" s="15" t="s">
        <v>37</v>
      </c>
      <c r="C38" s="15" t="s">
        <v>69</v>
      </c>
      <c r="D38" s="16" t="s">
        <v>38</v>
      </c>
      <c r="E38" s="17" t="s">
        <v>180</v>
      </c>
      <c r="F38" s="17" t="s">
        <v>165</v>
      </c>
      <c r="G38" s="18">
        <v>9493811</v>
      </c>
      <c r="H38" s="15" t="s">
        <v>111</v>
      </c>
      <c r="I38" s="22">
        <v>24550</v>
      </c>
      <c r="J38" s="19" t="s">
        <v>203</v>
      </c>
      <c r="K38" s="20" t="s">
        <v>200</v>
      </c>
      <c r="L38" s="20" t="s">
        <v>79</v>
      </c>
    </row>
    <row r="39" spans="1:24" ht="36" x14ac:dyDescent="0.25">
      <c r="A39" s="14">
        <v>36</v>
      </c>
      <c r="B39" s="15" t="s">
        <v>202</v>
      </c>
      <c r="C39" s="15" t="s">
        <v>70</v>
      </c>
      <c r="D39" s="16" t="s">
        <v>38</v>
      </c>
      <c r="E39" s="17" t="s">
        <v>180</v>
      </c>
      <c r="F39" s="17" t="s">
        <v>154</v>
      </c>
      <c r="G39" s="18">
        <v>26481272</v>
      </c>
      <c r="H39" s="15" t="s">
        <v>111</v>
      </c>
      <c r="I39" s="23">
        <f>3440*2</f>
        <v>6880</v>
      </c>
      <c r="J39" s="19" t="s">
        <v>203</v>
      </c>
      <c r="K39" s="20" t="s">
        <v>200</v>
      </c>
      <c r="L39" s="20" t="s">
        <v>79</v>
      </c>
    </row>
    <row r="40" spans="1:24" ht="36" x14ac:dyDescent="0.25">
      <c r="A40" s="14">
        <v>37</v>
      </c>
      <c r="B40" s="15" t="s">
        <v>37</v>
      </c>
      <c r="C40" s="15" t="s">
        <v>71</v>
      </c>
      <c r="D40" s="16" t="s">
        <v>38</v>
      </c>
      <c r="E40" s="17" t="s">
        <v>180</v>
      </c>
      <c r="F40" s="17" t="s">
        <v>158</v>
      </c>
      <c r="G40" s="18">
        <v>26605259</v>
      </c>
      <c r="H40" s="15" t="s">
        <v>111</v>
      </c>
      <c r="I40" s="24">
        <v>6466</v>
      </c>
      <c r="J40" s="19" t="s">
        <v>203</v>
      </c>
      <c r="K40" s="20" t="s">
        <v>200</v>
      </c>
      <c r="L40" s="20" t="s">
        <v>79</v>
      </c>
    </row>
    <row r="41" spans="1:24" ht="36" x14ac:dyDescent="0.25">
      <c r="A41" s="14">
        <v>38</v>
      </c>
      <c r="B41" s="15" t="s">
        <v>37</v>
      </c>
      <c r="C41" s="15" t="s">
        <v>72</v>
      </c>
      <c r="D41" s="16" t="s">
        <v>38</v>
      </c>
      <c r="E41" s="17" t="s">
        <v>180</v>
      </c>
      <c r="F41" s="17" t="s">
        <v>168</v>
      </c>
      <c r="G41" s="18">
        <v>21457181</v>
      </c>
      <c r="H41" s="15" t="s">
        <v>111</v>
      </c>
      <c r="I41" s="23">
        <f>1121*2</f>
        <v>2242</v>
      </c>
      <c r="J41" s="19" t="s">
        <v>203</v>
      </c>
      <c r="K41" s="20" t="s">
        <v>200</v>
      </c>
      <c r="L41" s="20" t="s">
        <v>79</v>
      </c>
    </row>
    <row r="42" spans="1:24" ht="36" x14ac:dyDescent="0.25">
      <c r="A42" s="14">
        <v>39</v>
      </c>
      <c r="B42" s="15" t="s">
        <v>37</v>
      </c>
      <c r="C42" s="15" t="s">
        <v>73</v>
      </c>
      <c r="D42" s="16" t="s">
        <v>38</v>
      </c>
      <c r="E42" s="17" t="s">
        <v>180</v>
      </c>
      <c r="F42" s="17" t="s">
        <v>172</v>
      </c>
      <c r="G42" s="18">
        <v>26590069</v>
      </c>
      <c r="H42" s="15" t="s">
        <v>111</v>
      </c>
      <c r="I42" s="22">
        <v>3112</v>
      </c>
      <c r="J42" s="19" t="s">
        <v>203</v>
      </c>
      <c r="K42" s="20" t="s">
        <v>200</v>
      </c>
      <c r="L42" s="20" t="s">
        <v>79</v>
      </c>
    </row>
    <row r="43" spans="1:24" ht="36" x14ac:dyDescent="0.25">
      <c r="A43" s="21">
        <v>40</v>
      </c>
      <c r="B43" s="15" t="s">
        <v>37</v>
      </c>
      <c r="C43" s="20" t="s">
        <v>112</v>
      </c>
      <c r="D43" s="16" t="s">
        <v>38</v>
      </c>
      <c r="E43" s="17" t="s">
        <v>180</v>
      </c>
      <c r="F43" s="16" t="s">
        <v>176</v>
      </c>
      <c r="G43" s="20">
        <v>80385071</v>
      </c>
      <c r="H43" s="15" t="s">
        <v>111</v>
      </c>
      <c r="I43" s="20">
        <v>896</v>
      </c>
      <c r="J43" s="19" t="s">
        <v>203</v>
      </c>
      <c r="K43" s="20" t="s">
        <v>200</v>
      </c>
      <c r="L43" s="20" t="s">
        <v>79</v>
      </c>
      <c r="P43" s="9"/>
      <c r="Q43" s="9"/>
      <c r="R43" s="9"/>
      <c r="S43" s="8"/>
      <c r="T43" s="8"/>
      <c r="U43" s="9"/>
      <c r="V43" s="10"/>
      <c r="W43" s="9"/>
      <c r="X43" s="9"/>
    </row>
    <row r="44" spans="1:24" ht="71.25" customHeight="1" x14ac:dyDescent="0.25">
      <c r="A44" s="20">
        <v>41</v>
      </c>
      <c r="B44" s="15" t="s">
        <v>37</v>
      </c>
      <c r="C44" s="15" t="s">
        <v>74</v>
      </c>
      <c r="D44" s="15" t="s">
        <v>38</v>
      </c>
      <c r="E44" s="17" t="s">
        <v>184</v>
      </c>
      <c r="F44" s="15" t="s">
        <v>181</v>
      </c>
      <c r="G44" s="26">
        <v>97688574</v>
      </c>
      <c r="H44" s="15" t="s">
        <v>182</v>
      </c>
      <c r="I44" s="15">
        <v>5712</v>
      </c>
      <c r="J44" s="19" t="s">
        <v>203</v>
      </c>
      <c r="K44" s="20" t="s">
        <v>201</v>
      </c>
      <c r="L44" s="20" t="s">
        <v>79</v>
      </c>
    </row>
    <row r="45" spans="1:24" ht="78" customHeight="1" x14ac:dyDescent="0.25">
      <c r="A45" s="15">
        <v>42</v>
      </c>
      <c r="B45" s="15" t="s">
        <v>37</v>
      </c>
      <c r="C45" s="15" t="s">
        <v>183</v>
      </c>
      <c r="D45" s="15" t="s">
        <v>38</v>
      </c>
      <c r="E45" s="15" t="s">
        <v>184</v>
      </c>
      <c r="F45" s="15" t="s">
        <v>192</v>
      </c>
      <c r="G45" s="15">
        <v>24786092</v>
      </c>
      <c r="H45" s="15" t="s">
        <v>111</v>
      </c>
      <c r="I45" s="15">
        <v>7548</v>
      </c>
      <c r="J45" s="19" t="s">
        <v>203</v>
      </c>
      <c r="K45" s="20" t="s">
        <v>201</v>
      </c>
      <c r="L45" s="20" t="s">
        <v>79</v>
      </c>
    </row>
    <row r="46" spans="1:24" ht="78" customHeight="1" x14ac:dyDescent="0.25">
      <c r="A46" s="15">
        <v>43</v>
      </c>
      <c r="B46" s="15" t="s">
        <v>37</v>
      </c>
      <c r="C46" s="15" t="s">
        <v>188</v>
      </c>
      <c r="D46" s="15" t="s">
        <v>38</v>
      </c>
      <c r="E46" s="15" t="s">
        <v>184</v>
      </c>
      <c r="F46" s="15" t="s">
        <v>189</v>
      </c>
      <c r="G46" s="15">
        <v>10851469</v>
      </c>
      <c r="H46" s="15" t="s">
        <v>111</v>
      </c>
      <c r="I46" s="15">
        <v>19164</v>
      </c>
      <c r="J46" s="19" t="s">
        <v>203</v>
      </c>
      <c r="K46" s="20" t="s">
        <v>201</v>
      </c>
      <c r="L46" s="20" t="s">
        <v>79</v>
      </c>
    </row>
    <row r="47" spans="1:24" x14ac:dyDescent="0.25">
      <c r="A47" s="108" t="s">
        <v>205</v>
      </c>
      <c r="B47" s="108"/>
      <c r="C47" s="108"/>
      <c r="D47" s="108"/>
      <c r="E47" s="27"/>
      <c r="F47" s="27"/>
      <c r="G47" s="28"/>
      <c r="H47" s="28"/>
      <c r="I47" s="28"/>
      <c r="J47" s="28"/>
      <c r="K47" s="28"/>
      <c r="L47" s="28"/>
    </row>
    <row r="48" spans="1:24" ht="58.5" customHeight="1" x14ac:dyDescent="0.25">
      <c r="A48" s="106" t="s">
        <v>75</v>
      </c>
      <c r="B48" s="106" t="s">
        <v>0</v>
      </c>
      <c r="C48" s="106" t="s">
        <v>36</v>
      </c>
      <c r="D48" s="106" t="s">
        <v>1</v>
      </c>
      <c r="E48" s="103" t="s">
        <v>186</v>
      </c>
      <c r="F48" s="103" t="s">
        <v>113</v>
      </c>
      <c r="G48" s="106" t="s">
        <v>76</v>
      </c>
      <c r="H48" s="106" t="s">
        <v>2</v>
      </c>
      <c r="I48" s="106" t="s">
        <v>204</v>
      </c>
      <c r="J48" s="106"/>
      <c r="K48" s="106" t="s">
        <v>77</v>
      </c>
      <c r="L48" s="106" t="s">
        <v>3</v>
      </c>
    </row>
    <row r="49" spans="1:12" x14ac:dyDescent="0.25">
      <c r="A49" s="106"/>
      <c r="B49" s="106"/>
      <c r="C49" s="106"/>
      <c r="D49" s="106"/>
      <c r="E49" s="104"/>
      <c r="F49" s="104"/>
      <c r="G49" s="106"/>
      <c r="H49" s="106"/>
      <c r="I49" s="13" t="s">
        <v>4</v>
      </c>
      <c r="J49" s="13" t="s">
        <v>5</v>
      </c>
      <c r="K49" s="106"/>
      <c r="L49" s="106"/>
    </row>
    <row r="50" spans="1:12" ht="48" x14ac:dyDescent="0.25">
      <c r="A50" s="29">
        <v>44</v>
      </c>
      <c r="B50" s="30" t="s">
        <v>11</v>
      </c>
      <c r="C50" s="31" t="s">
        <v>80</v>
      </c>
      <c r="D50" s="32" t="s">
        <v>7</v>
      </c>
      <c r="E50" s="17" t="s">
        <v>180</v>
      </c>
      <c r="F50" s="33" t="s">
        <v>122</v>
      </c>
      <c r="G50" s="31">
        <v>9431565</v>
      </c>
      <c r="H50" s="31" t="s">
        <v>8</v>
      </c>
      <c r="I50" s="31">
        <f>1454*2</f>
        <v>2908</v>
      </c>
      <c r="J50" s="19" t="s">
        <v>203</v>
      </c>
      <c r="K50" s="20" t="s">
        <v>200</v>
      </c>
      <c r="L50" s="20" t="s">
        <v>79</v>
      </c>
    </row>
    <row r="51" spans="1:12" ht="36" x14ac:dyDescent="0.25">
      <c r="A51" s="20">
        <v>45</v>
      </c>
      <c r="B51" s="34" t="s">
        <v>12</v>
      </c>
      <c r="C51" s="35" t="s">
        <v>81</v>
      </c>
      <c r="D51" s="36" t="s">
        <v>7</v>
      </c>
      <c r="E51" s="17" t="s">
        <v>180</v>
      </c>
      <c r="F51" s="37" t="s">
        <v>120</v>
      </c>
      <c r="G51" s="35">
        <v>3580850</v>
      </c>
      <c r="H51" s="35" t="s">
        <v>8</v>
      </c>
      <c r="I51" s="35">
        <f>3815*2</f>
        <v>7630</v>
      </c>
      <c r="J51" s="19" t="s">
        <v>203</v>
      </c>
      <c r="K51" s="20" t="s">
        <v>200</v>
      </c>
      <c r="L51" s="20" t="s">
        <v>79</v>
      </c>
    </row>
    <row r="52" spans="1:12" ht="36" x14ac:dyDescent="0.25">
      <c r="A52" s="20">
        <v>46</v>
      </c>
      <c r="B52" s="34" t="s">
        <v>13</v>
      </c>
      <c r="C52" s="35" t="s">
        <v>82</v>
      </c>
      <c r="D52" s="36" t="s">
        <v>7</v>
      </c>
      <c r="E52" s="17" t="s">
        <v>180</v>
      </c>
      <c r="F52" s="37" t="s">
        <v>117</v>
      </c>
      <c r="G52" s="35">
        <v>89166882</v>
      </c>
      <c r="H52" s="35" t="s">
        <v>8</v>
      </c>
      <c r="I52" s="35">
        <f>12928*2</f>
        <v>25856</v>
      </c>
      <c r="J52" s="19" t="s">
        <v>203</v>
      </c>
      <c r="K52" s="20" t="s">
        <v>200</v>
      </c>
      <c r="L52" s="20" t="s">
        <v>79</v>
      </c>
    </row>
    <row r="53" spans="1:12" ht="36" x14ac:dyDescent="0.25">
      <c r="A53" s="20">
        <v>47</v>
      </c>
      <c r="B53" s="34" t="s">
        <v>14</v>
      </c>
      <c r="C53" s="35" t="s">
        <v>82</v>
      </c>
      <c r="D53" s="36" t="s">
        <v>7</v>
      </c>
      <c r="E53" s="17" t="s">
        <v>180</v>
      </c>
      <c r="F53" s="37" t="s">
        <v>126</v>
      </c>
      <c r="G53" s="35">
        <v>8200547</v>
      </c>
      <c r="H53" s="35" t="s">
        <v>8</v>
      </c>
      <c r="I53" s="35">
        <f>8344*2</f>
        <v>16688</v>
      </c>
      <c r="J53" s="19" t="s">
        <v>203</v>
      </c>
      <c r="K53" s="20" t="s">
        <v>200</v>
      </c>
      <c r="L53" s="20" t="s">
        <v>79</v>
      </c>
    </row>
    <row r="54" spans="1:12" ht="36" x14ac:dyDescent="0.25">
      <c r="A54" s="20">
        <v>48</v>
      </c>
      <c r="B54" s="34" t="s">
        <v>15</v>
      </c>
      <c r="C54" s="35" t="s">
        <v>118</v>
      </c>
      <c r="D54" s="36" t="s">
        <v>7</v>
      </c>
      <c r="E54" s="17" t="s">
        <v>180</v>
      </c>
      <c r="F54" s="37" t="s">
        <v>119</v>
      </c>
      <c r="G54" s="35">
        <v>24195118</v>
      </c>
      <c r="H54" s="35" t="s">
        <v>8</v>
      </c>
      <c r="I54" s="35">
        <f>40*2</f>
        <v>80</v>
      </c>
      <c r="J54" s="19" t="s">
        <v>203</v>
      </c>
      <c r="K54" s="20" t="s">
        <v>200</v>
      </c>
      <c r="L54" s="20" t="s">
        <v>79</v>
      </c>
    </row>
    <row r="55" spans="1:12" ht="36" x14ac:dyDescent="0.25">
      <c r="A55" s="20">
        <v>49</v>
      </c>
      <c r="B55" s="38" t="s">
        <v>16</v>
      </c>
      <c r="C55" s="39" t="s">
        <v>83</v>
      </c>
      <c r="D55" s="36" t="s">
        <v>7</v>
      </c>
      <c r="E55" s="17" t="s">
        <v>180</v>
      </c>
      <c r="F55" s="37" t="s">
        <v>121</v>
      </c>
      <c r="G55" s="39">
        <v>90908730</v>
      </c>
      <c r="H55" s="39" t="s">
        <v>17</v>
      </c>
      <c r="I55" s="39">
        <f>2834*2</f>
        <v>5668</v>
      </c>
      <c r="J55" s="40">
        <f>3446*2</f>
        <v>6892</v>
      </c>
      <c r="K55" s="20" t="s">
        <v>200</v>
      </c>
      <c r="L55" s="20" t="s">
        <v>79</v>
      </c>
    </row>
    <row r="56" spans="1:12" ht="36" x14ac:dyDescent="0.25">
      <c r="A56" s="20">
        <v>50</v>
      </c>
      <c r="B56" s="38" t="s">
        <v>18</v>
      </c>
      <c r="C56" s="39" t="s">
        <v>84</v>
      </c>
      <c r="D56" s="36" t="s">
        <v>7</v>
      </c>
      <c r="E56" s="17" t="s">
        <v>180</v>
      </c>
      <c r="F56" s="37" t="s">
        <v>124</v>
      </c>
      <c r="G56" s="39">
        <v>23596349</v>
      </c>
      <c r="H56" s="35" t="s">
        <v>8</v>
      </c>
      <c r="I56" s="39">
        <f>4*2</f>
        <v>8</v>
      </c>
      <c r="J56" s="19" t="s">
        <v>203</v>
      </c>
      <c r="K56" s="20" t="s">
        <v>200</v>
      </c>
      <c r="L56" s="20" t="s">
        <v>79</v>
      </c>
    </row>
    <row r="57" spans="1:12" ht="36" x14ac:dyDescent="0.25">
      <c r="A57" s="20">
        <v>51</v>
      </c>
      <c r="B57" s="38" t="s">
        <v>19</v>
      </c>
      <c r="C57" s="39" t="s">
        <v>85</v>
      </c>
      <c r="D57" s="36" t="s">
        <v>7</v>
      </c>
      <c r="E57" s="17" t="s">
        <v>180</v>
      </c>
      <c r="F57" s="37" t="s">
        <v>114</v>
      </c>
      <c r="G57" s="39">
        <v>9944896</v>
      </c>
      <c r="H57" s="39" t="s">
        <v>17</v>
      </c>
      <c r="I57" s="39">
        <f>1452*2</f>
        <v>2904</v>
      </c>
      <c r="J57" s="40">
        <f>1067*2</f>
        <v>2134</v>
      </c>
      <c r="K57" s="20" t="s">
        <v>200</v>
      </c>
      <c r="L57" s="20" t="s">
        <v>79</v>
      </c>
    </row>
    <row r="58" spans="1:12" ht="36" x14ac:dyDescent="0.25">
      <c r="A58" s="20">
        <v>52</v>
      </c>
      <c r="B58" s="38" t="s">
        <v>20</v>
      </c>
      <c r="C58" s="39" t="s">
        <v>86</v>
      </c>
      <c r="D58" s="36" t="s">
        <v>7</v>
      </c>
      <c r="E58" s="17" t="s">
        <v>180</v>
      </c>
      <c r="F58" s="37" t="s">
        <v>123</v>
      </c>
      <c r="G58" s="39">
        <v>9310383</v>
      </c>
      <c r="H58" s="35" t="s">
        <v>8</v>
      </c>
      <c r="I58" s="39">
        <f>1*2</f>
        <v>2</v>
      </c>
      <c r="J58" s="19" t="s">
        <v>203</v>
      </c>
      <c r="K58" s="20" t="s">
        <v>200</v>
      </c>
      <c r="L58" s="20" t="s">
        <v>79</v>
      </c>
    </row>
    <row r="59" spans="1:12" ht="36" x14ac:dyDescent="0.25">
      <c r="A59" s="20">
        <v>53</v>
      </c>
      <c r="B59" s="38" t="s">
        <v>21</v>
      </c>
      <c r="C59" s="39" t="s">
        <v>87</v>
      </c>
      <c r="D59" s="36" t="s">
        <v>7</v>
      </c>
      <c r="E59" s="17" t="s">
        <v>180</v>
      </c>
      <c r="F59" s="37" t="s">
        <v>127</v>
      </c>
      <c r="G59" s="39">
        <v>10205164</v>
      </c>
      <c r="H59" s="35" t="s">
        <v>8</v>
      </c>
      <c r="I59" s="39">
        <f>519*2</f>
        <v>1038</v>
      </c>
      <c r="J59" s="19" t="s">
        <v>203</v>
      </c>
      <c r="K59" s="20" t="s">
        <v>200</v>
      </c>
      <c r="L59" s="20" t="s">
        <v>79</v>
      </c>
    </row>
    <row r="60" spans="1:12" ht="36" x14ac:dyDescent="0.25">
      <c r="A60" s="20">
        <v>54</v>
      </c>
      <c r="B60" s="38" t="s">
        <v>21</v>
      </c>
      <c r="C60" s="39" t="s">
        <v>88</v>
      </c>
      <c r="D60" s="36" t="s">
        <v>7</v>
      </c>
      <c r="E60" s="17" t="s">
        <v>180</v>
      </c>
      <c r="F60" s="37" t="s">
        <v>129</v>
      </c>
      <c r="G60" s="39">
        <v>8262085</v>
      </c>
      <c r="H60" s="35" t="s">
        <v>8</v>
      </c>
      <c r="I60" s="39">
        <f>19*2</f>
        <v>38</v>
      </c>
      <c r="J60" s="19" t="s">
        <v>203</v>
      </c>
      <c r="K60" s="20" t="s">
        <v>200</v>
      </c>
      <c r="L60" s="20" t="s">
        <v>79</v>
      </c>
    </row>
    <row r="61" spans="1:12" ht="36" x14ac:dyDescent="0.25">
      <c r="A61" s="20">
        <v>55</v>
      </c>
      <c r="B61" s="38" t="s">
        <v>21</v>
      </c>
      <c r="C61" s="39" t="s">
        <v>89</v>
      </c>
      <c r="D61" s="36" t="s">
        <v>7</v>
      </c>
      <c r="E61" s="17" t="s">
        <v>180</v>
      </c>
      <c r="F61" s="37" t="s">
        <v>128</v>
      </c>
      <c r="G61" s="39">
        <v>10277149</v>
      </c>
      <c r="H61" s="35" t="s">
        <v>8</v>
      </c>
      <c r="I61" s="39">
        <f>14*2</f>
        <v>28</v>
      </c>
      <c r="J61" s="19" t="s">
        <v>203</v>
      </c>
      <c r="K61" s="20" t="s">
        <v>200</v>
      </c>
      <c r="L61" s="20" t="s">
        <v>79</v>
      </c>
    </row>
    <row r="62" spans="1:12" ht="36" x14ac:dyDescent="0.25">
      <c r="A62" s="20">
        <v>56</v>
      </c>
      <c r="B62" s="38" t="s">
        <v>21</v>
      </c>
      <c r="C62" s="39" t="s">
        <v>90</v>
      </c>
      <c r="D62" s="36" t="s">
        <v>7</v>
      </c>
      <c r="E62" s="17" t="s">
        <v>180</v>
      </c>
      <c r="F62" s="37" t="s">
        <v>130</v>
      </c>
      <c r="G62" s="39">
        <v>10639692</v>
      </c>
      <c r="H62" s="35" t="s">
        <v>8</v>
      </c>
      <c r="I62" s="39">
        <f>68*2</f>
        <v>136</v>
      </c>
      <c r="J62" s="19" t="s">
        <v>203</v>
      </c>
      <c r="K62" s="20" t="s">
        <v>200</v>
      </c>
      <c r="L62" s="20" t="s">
        <v>79</v>
      </c>
    </row>
    <row r="63" spans="1:12" ht="36" x14ac:dyDescent="0.25">
      <c r="A63" s="20">
        <v>57</v>
      </c>
      <c r="B63" s="38" t="s">
        <v>21</v>
      </c>
      <c r="C63" s="39" t="s">
        <v>91</v>
      </c>
      <c r="D63" s="36" t="s">
        <v>7</v>
      </c>
      <c r="E63" s="17" t="s">
        <v>180</v>
      </c>
      <c r="F63" s="37" t="s">
        <v>151</v>
      </c>
      <c r="G63" s="39">
        <v>8201817</v>
      </c>
      <c r="H63" s="35" t="s">
        <v>8</v>
      </c>
      <c r="I63" s="39">
        <f>94*2</f>
        <v>188</v>
      </c>
      <c r="J63" s="19" t="s">
        <v>203</v>
      </c>
      <c r="K63" s="20" t="s">
        <v>200</v>
      </c>
      <c r="L63" s="20" t="s">
        <v>79</v>
      </c>
    </row>
    <row r="64" spans="1:12" ht="36" x14ac:dyDescent="0.25">
      <c r="A64" s="20">
        <v>58</v>
      </c>
      <c r="B64" s="38" t="s">
        <v>22</v>
      </c>
      <c r="C64" s="39" t="s">
        <v>92</v>
      </c>
      <c r="D64" s="36" t="s">
        <v>7</v>
      </c>
      <c r="E64" s="17" t="s">
        <v>180</v>
      </c>
      <c r="F64" s="37" t="s">
        <v>125</v>
      </c>
      <c r="G64" s="39">
        <v>96864079</v>
      </c>
      <c r="H64" s="39" t="s">
        <v>23</v>
      </c>
      <c r="I64" s="39">
        <f>15527*2</f>
        <v>31054</v>
      </c>
      <c r="J64" s="19" t="s">
        <v>203</v>
      </c>
      <c r="K64" s="20" t="s">
        <v>200</v>
      </c>
      <c r="L64" s="20" t="s">
        <v>79</v>
      </c>
    </row>
    <row r="65" spans="1:12" ht="36" x14ac:dyDescent="0.25">
      <c r="A65" s="15">
        <v>59</v>
      </c>
      <c r="B65" s="38" t="s">
        <v>24</v>
      </c>
      <c r="C65" s="39" t="s">
        <v>93</v>
      </c>
      <c r="D65" s="36" t="s">
        <v>7</v>
      </c>
      <c r="E65" s="17" t="s">
        <v>180</v>
      </c>
      <c r="F65" s="37" t="s">
        <v>116</v>
      </c>
      <c r="G65" s="39">
        <v>8978991</v>
      </c>
      <c r="H65" s="39" t="s">
        <v>8</v>
      </c>
      <c r="I65" s="39">
        <v>4392</v>
      </c>
      <c r="J65" s="19" t="s">
        <v>203</v>
      </c>
      <c r="K65" s="20" t="s">
        <v>200</v>
      </c>
      <c r="L65" s="20" t="s">
        <v>79</v>
      </c>
    </row>
    <row r="66" spans="1:12" ht="36" x14ac:dyDescent="0.25">
      <c r="A66" s="20">
        <v>60</v>
      </c>
      <c r="B66" s="38" t="s">
        <v>25</v>
      </c>
      <c r="C66" s="39" t="s">
        <v>94</v>
      </c>
      <c r="D66" s="36" t="s">
        <v>7</v>
      </c>
      <c r="E66" s="17" t="s">
        <v>180</v>
      </c>
      <c r="F66" s="37" t="s">
        <v>115</v>
      </c>
      <c r="G66" s="39">
        <v>47944830</v>
      </c>
      <c r="H66" s="39" t="s">
        <v>17</v>
      </c>
      <c r="I66" s="39">
        <f>317*2</f>
        <v>634</v>
      </c>
      <c r="J66" s="40">
        <f>322*2</f>
        <v>644</v>
      </c>
      <c r="K66" s="20" t="s">
        <v>200</v>
      </c>
      <c r="L66" s="20" t="s">
        <v>79</v>
      </c>
    </row>
    <row r="67" spans="1:12" ht="36" x14ac:dyDescent="0.25">
      <c r="A67" s="20">
        <v>61</v>
      </c>
      <c r="B67" s="38" t="s">
        <v>16</v>
      </c>
      <c r="C67" s="39" t="s">
        <v>95</v>
      </c>
      <c r="D67" s="36" t="s">
        <v>7</v>
      </c>
      <c r="E67" s="17" t="s">
        <v>180</v>
      </c>
      <c r="F67" s="37" t="s">
        <v>169</v>
      </c>
      <c r="G67" s="39">
        <v>11737478</v>
      </c>
      <c r="H67" s="39" t="s">
        <v>17</v>
      </c>
      <c r="I67" s="39">
        <f>342*2</f>
        <v>684</v>
      </c>
      <c r="J67" s="40">
        <v>0</v>
      </c>
      <c r="K67" s="20" t="s">
        <v>200</v>
      </c>
      <c r="L67" s="20" t="s">
        <v>79</v>
      </c>
    </row>
    <row r="68" spans="1:12" ht="36" x14ac:dyDescent="0.25">
      <c r="A68" s="20">
        <v>62</v>
      </c>
      <c r="B68" s="38" t="s">
        <v>26</v>
      </c>
      <c r="C68" s="39" t="s">
        <v>96</v>
      </c>
      <c r="D68" s="36" t="s">
        <v>7</v>
      </c>
      <c r="E68" s="17" t="s">
        <v>180</v>
      </c>
      <c r="F68" s="37" t="s">
        <v>153</v>
      </c>
      <c r="G68" s="39">
        <v>8219158</v>
      </c>
      <c r="H68" s="39" t="s">
        <v>8</v>
      </c>
      <c r="I68" s="39">
        <v>120</v>
      </c>
      <c r="J68" s="19" t="s">
        <v>203</v>
      </c>
      <c r="K68" s="20" t="s">
        <v>200</v>
      </c>
      <c r="L68" s="20" t="s">
        <v>79</v>
      </c>
    </row>
    <row r="69" spans="1:12" ht="36" x14ac:dyDescent="0.25">
      <c r="A69" s="20">
        <v>63</v>
      </c>
      <c r="B69" s="38" t="s">
        <v>13</v>
      </c>
      <c r="C69" s="39" t="s">
        <v>97</v>
      </c>
      <c r="D69" s="36" t="s">
        <v>7</v>
      </c>
      <c r="E69" s="17" t="s">
        <v>180</v>
      </c>
      <c r="F69" s="37" t="s">
        <v>156</v>
      </c>
      <c r="G69" s="39">
        <v>11680966</v>
      </c>
      <c r="H69" s="39" t="s">
        <v>8</v>
      </c>
      <c r="I69" s="39">
        <f>938*2</f>
        <v>1876</v>
      </c>
      <c r="J69" s="19" t="s">
        <v>203</v>
      </c>
      <c r="K69" s="20" t="s">
        <v>200</v>
      </c>
      <c r="L69" s="20" t="s">
        <v>79</v>
      </c>
    </row>
    <row r="70" spans="1:12" ht="36" x14ac:dyDescent="0.25">
      <c r="A70" s="20">
        <v>64</v>
      </c>
      <c r="B70" s="38" t="s">
        <v>16</v>
      </c>
      <c r="C70" s="39" t="s">
        <v>98</v>
      </c>
      <c r="D70" s="36" t="s">
        <v>7</v>
      </c>
      <c r="E70" s="17" t="s">
        <v>180</v>
      </c>
      <c r="F70" s="37" t="s">
        <v>155</v>
      </c>
      <c r="G70" s="39">
        <v>11733427</v>
      </c>
      <c r="H70" s="39" t="s">
        <v>8</v>
      </c>
      <c r="I70" s="39">
        <f>51*2</f>
        <v>102</v>
      </c>
      <c r="J70" s="19" t="s">
        <v>203</v>
      </c>
      <c r="K70" s="20" t="s">
        <v>200</v>
      </c>
      <c r="L70" s="20" t="s">
        <v>79</v>
      </c>
    </row>
    <row r="71" spans="1:12" ht="36" x14ac:dyDescent="0.25">
      <c r="A71" s="20">
        <v>65</v>
      </c>
      <c r="B71" s="38" t="s">
        <v>27</v>
      </c>
      <c r="C71" s="39" t="s">
        <v>99</v>
      </c>
      <c r="D71" s="36" t="s">
        <v>7</v>
      </c>
      <c r="E71" s="17" t="s">
        <v>180</v>
      </c>
      <c r="F71" s="37" t="s">
        <v>167</v>
      </c>
      <c r="G71" s="39">
        <v>20633109</v>
      </c>
      <c r="H71" s="39" t="s">
        <v>8</v>
      </c>
      <c r="I71" s="39">
        <f>2298*2</f>
        <v>4596</v>
      </c>
      <c r="J71" s="19" t="s">
        <v>203</v>
      </c>
      <c r="K71" s="20" t="s">
        <v>200</v>
      </c>
      <c r="L71" s="20" t="s">
        <v>79</v>
      </c>
    </row>
    <row r="72" spans="1:12" ht="36" x14ac:dyDescent="0.25">
      <c r="A72" s="20">
        <v>66</v>
      </c>
      <c r="B72" s="38" t="s">
        <v>21</v>
      </c>
      <c r="C72" s="39" t="s">
        <v>100</v>
      </c>
      <c r="D72" s="36" t="s">
        <v>7</v>
      </c>
      <c r="E72" s="17" t="s">
        <v>180</v>
      </c>
      <c r="F72" s="37" t="s">
        <v>174</v>
      </c>
      <c r="G72" s="39">
        <v>10413602</v>
      </c>
      <c r="H72" s="39" t="s">
        <v>8</v>
      </c>
      <c r="I72" s="39">
        <f>227*2</f>
        <v>454</v>
      </c>
      <c r="J72" s="19" t="s">
        <v>203</v>
      </c>
      <c r="K72" s="20" t="s">
        <v>200</v>
      </c>
      <c r="L72" s="20" t="s">
        <v>79</v>
      </c>
    </row>
    <row r="73" spans="1:12" ht="36" x14ac:dyDescent="0.25">
      <c r="A73" s="20">
        <v>67</v>
      </c>
      <c r="B73" s="41" t="s">
        <v>21</v>
      </c>
      <c r="C73" s="42" t="s">
        <v>101</v>
      </c>
      <c r="D73" s="43" t="s">
        <v>7</v>
      </c>
      <c r="E73" s="17" t="s">
        <v>180</v>
      </c>
      <c r="F73" s="44" t="s">
        <v>175</v>
      </c>
      <c r="G73" s="42">
        <v>7699811</v>
      </c>
      <c r="H73" s="42" t="s">
        <v>8</v>
      </c>
      <c r="I73" s="42">
        <f>123*2</f>
        <v>246</v>
      </c>
      <c r="J73" s="19" t="s">
        <v>203</v>
      </c>
      <c r="K73" s="20" t="s">
        <v>200</v>
      </c>
      <c r="L73" s="20" t="s">
        <v>79</v>
      </c>
    </row>
    <row r="74" spans="1:12" ht="36" x14ac:dyDescent="0.25">
      <c r="A74" s="45">
        <v>68</v>
      </c>
      <c r="B74" s="45" t="s">
        <v>27</v>
      </c>
      <c r="C74" s="45" t="s">
        <v>177</v>
      </c>
      <c r="D74" s="46" t="s">
        <v>7</v>
      </c>
      <c r="E74" s="47" t="s">
        <v>180</v>
      </c>
      <c r="F74" s="48" t="s">
        <v>178</v>
      </c>
      <c r="G74" s="49">
        <v>10135906</v>
      </c>
      <c r="H74" s="49" t="s">
        <v>8</v>
      </c>
      <c r="I74" s="42">
        <v>200</v>
      </c>
      <c r="J74" s="19" t="s">
        <v>203</v>
      </c>
      <c r="K74" s="20" t="s">
        <v>200</v>
      </c>
      <c r="L74" s="20" t="s">
        <v>79</v>
      </c>
    </row>
    <row r="75" spans="1:12" ht="72" x14ac:dyDescent="0.25">
      <c r="A75" s="20">
        <v>69</v>
      </c>
      <c r="B75" s="15" t="s">
        <v>191</v>
      </c>
      <c r="C75" s="15" t="s">
        <v>185</v>
      </c>
      <c r="D75" s="15" t="s">
        <v>38</v>
      </c>
      <c r="E75" s="15" t="s">
        <v>184</v>
      </c>
      <c r="F75" s="18" t="s">
        <v>190</v>
      </c>
      <c r="G75" s="15">
        <v>83060627</v>
      </c>
      <c r="H75" s="15" t="s">
        <v>8</v>
      </c>
      <c r="I75" s="15">
        <v>840</v>
      </c>
      <c r="J75" s="19" t="s">
        <v>203</v>
      </c>
      <c r="K75" s="20" t="s">
        <v>201</v>
      </c>
      <c r="L75" s="20" t="s">
        <v>79</v>
      </c>
    </row>
    <row r="76" spans="1:12" x14ac:dyDescent="0.25">
      <c r="A76" s="11"/>
      <c r="B76" s="9"/>
      <c r="C76" s="9"/>
      <c r="D76" s="9"/>
      <c r="E76" s="9"/>
      <c r="F76" s="9"/>
      <c r="G76" s="9"/>
      <c r="H76" s="9"/>
      <c r="I76" s="9"/>
    </row>
    <row r="77" spans="1:12" x14ac:dyDescent="0.25">
      <c r="A77" s="11"/>
    </row>
    <row r="78" spans="1:12" x14ac:dyDescent="0.25">
      <c r="A78" s="11"/>
    </row>
    <row r="79" spans="1:12" x14ac:dyDescent="0.25">
      <c r="A79" s="11"/>
    </row>
    <row r="80" spans="1:12" x14ac:dyDescent="0.25">
      <c r="A80" s="11"/>
    </row>
    <row r="81" spans="1:1" x14ac:dyDescent="0.25">
      <c r="A81" s="11"/>
    </row>
    <row r="82" spans="1:1" x14ac:dyDescent="0.25">
      <c r="A82" s="11"/>
    </row>
    <row r="83" spans="1:1" x14ac:dyDescent="0.25">
      <c r="A83" s="11"/>
    </row>
    <row r="84" spans="1:1" x14ac:dyDescent="0.25">
      <c r="A84" s="11"/>
    </row>
    <row r="85" spans="1:1" x14ac:dyDescent="0.25">
      <c r="A85" s="11"/>
    </row>
    <row r="86" spans="1:1" x14ac:dyDescent="0.25">
      <c r="A86" s="11"/>
    </row>
    <row r="87" spans="1:1" x14ac:dyDescent="0.25">
      <c r="A87" s="11"/>
    </row>
    <row r="88" spans="1:1" x14ac:dyDescent="0.25">
      <c r="A88" s="11"/>
    </row>
    <row r="89" spans="1:1" x14ac:dyDescent="0.25">
      <c r="A89" s="11"/>
    </row>
    <row r="90" spans="1:1" x14ac:dyDescent="0.25">
      <c r="A90" s="11"/>
    </row>
  </sheetData>
  <mergeCells count="25">
    <mergeCell ref="L48:L49"/>
    <mergeCell ref="G2:G3"/>
    <mergeCell ref="A47:D47"/>
    <mergeCell ref="A48:A49"/>
    <mergeCell ref="B48:B49"/>
    <mergeCell ref="I48:J48"/>
    <mergeCell ref="K48:K49"/>
    <mergeCell ref="C48:C49"/>
    <mergeCell ref="D48:D49"/>
    <mergeCell ref="D2:D3"/>
    <mergeCell ref="H48:H49"/>
    <mergeCell ref="G48:G49"/>
    <mergeCell ref="A2:A3"/>
    <mergeCell ref="B2:B3"/>
    <mergeCell ref="C2:C3"/>
    <mergeCell ref="O7:O8"/>
    <mergeCell ref="I2:J2"/>
    <mergeCell ref="K2:K3"/>
    <mergeCell ref="L2:L3"/>
    <mergeCell ref="H2:H3"/>
    <mergeCell ref="A1:D1"/>
    <mergeCell ref="E2:E3"/>
    <mergeCell ref="F2:F3"/>
    <mergeCell ref="E48:E49"/>
    <mergeCell ref="F48:F4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"/>
  <sheetViews>
    <sheetView workbookViewId="0">
      <selection sqref="A1:L4"/>
    </sheetView>
  </sheetViews>
  <sheetFormatPr defaultRowHeight="15" x14ac:dyDescent="0.25"/>
  <cols>
    <col min="1" max="1" width="4.140625" customWidth="1"/>
    <col min="2" max="2" width="14.85546875" customWidth="1"/>
    <col min="3" max="3" width="13.140625" customWidth="1"/>
    <col min="4" max="6" width="11.7109375" customWidth="1"/>
    <col min="7" max="7" width="9.7109375" customWidth="1"/>
    <col min="8" max="8" width="7" customWidth="1"/>
    <col min="9" max="9" width="8.85546875" customWidth="1"/>
    <col min="10" max="10" width="13" customWidth="1"/>
    <col min="11" max="11" width="10" customWidth="1"/>
    <col min="12" max="12" width="13.140625" customWidth="1"/>
  </cols>
  <sheetData>
    <row r="1" spans="1:16" x14ac:dyDescent="0.25">
      <c r="A1" s="109" t="s">
        <v>102</v>
      </c>
      <c r="B1" s="109"/>
      <c r="C1" s="109"/>
      <c r="D1" s="109"/>
      <c r="E1" s="109"/>
      <c r="F1" s="109"/>
      <c r="G1" s="109"/>
      <c r="H1" s="109"/>
      <c r="I1" s="109"/>
      <c r="J1" s="4"/>
      <c r="K1" s="4"/>
      <c r="L1" s="4"/>
    </row>
    <row r="2" spans="1:16" ht="70.5" customHeight="1" x14ac:dyDescent="0.25">
      <c r="A2" s="106" t="s">
        <v>75</v>
      </c>
      <c r="B2" s="106" t="s">
        <v>0</v>
      </c>
      <c r="C2" s="106" t="s">
        <v>36</v>
      </c>
      <c r="D2" s="106" t="s">
        <v>1</v>
      </c>
      <c r="E2" s="103" t="s">
        <v>186</v>
      </c>
      <c r="F2" s="103" t="s">
        <v>113</v>
      </c>
      <c r="G2" s="106" t="s">
        <v>76</v>
      </c>
      <c r="H2" s="106" t="s">
        <v>2</v>
      </c>
      <c r="I2" s="106" t="s">
        <v>204</v>
      </c>
      <c r="J2" s="106"/>
      <c r="K2" s="106" t="s">
        <v>77</v>
      </c>
      <c r="L2" s="106" t="s">
        <v>3</v>
      </c>
    </row>
    <row r="3" spans="1:16" ht="24" customHeight="1" x14ac:dyDescent="0.25">
      <c r="A3" s="106"/>
      <c r="B3" s="106"/>
      <c r="C3" s="106"/>
      <c r="D3" s="106"/>
      <c r="E3" s="104"/>
      <c r="F3" s="104"/>
      <c r="G3" s="106"/>
      <c r="H3" s="106"/>
      <c r="I3" s="13" t="s">
        <v>4</v>
      </c>
      <c r="J3" s="13" t="s">
        <v>5</v>
      </c>
      <c r="K3" s="106"/>
      <c r="L3" s="106"/>
    </row>
    <row r="4" spans="1:16" ht="84" x14ac:dyDescent="0.25">
      <c r="A4" s="29">
        <v>1</v>
      </c>
      <c r="B4" s="50" t="s">
        <v>6</v>
      </c>
      <c r="C4" s="29" t="s">
        <v>103</v>
      </c>
      <c r="D4" s="32" t="s">
        <v>7</v>
      </c>
      <c r="E4" s="32" t="s">
        <v>180</v>
      </c>
      <c r="F4" s="32" t="s">
        <v>193</v>
      </c>
      <c r="G4" s="31">
        <v>4326924</v>
      </c>
      <c r="H4" s="31" t="s">
        <v>8</v>
      </c>
      <c r="I4" s="31">
        <v>25500</v>
      </c>
      <c r="J4" s="19" t="s">
        <v>203</v>
      </c>
      <c r="K4" s="20" t="s">
        <v>200</v>
      </c>
      <c r="L4" s="29" t="s">
        <v>104</v>
      </c>
      <c r="O4" s="5" t="s">
        <v>8</v>
      </c>
      <c r="P4" s="5">
        <v>25500</v>
      </c>
    </row>
  </sheetData>
  <mergeCells count="12">
    <mergeCell ref="E2:E3"/>
    <mergeCell ref="F2:F3"/>
    <mergeCell ref="K2:K3"/>
    <mergeCell ref="L2:L3"/>
    <mergeCell ref="A1:I1"/>
    <mergeCell ref="A2:A3"/>
    <mergeCell ref="B2:B3"/>
    <mergeCell ref="C2:C3"/>
    <mergeCell ref="D2:D3"/>
    <mergeCell ref="G2:G3"/>
    <mergeCell ref="H2:H3"/>
    <mergeCell ref="I2: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O119"/>
  <sheetViews>
    <sheetView tabSelected="1" topLeftCell="A100" zoomScale="110" zoomScaleNormal="110" workbookViewId="0">
      <selection activeCell="N116" sqref="N116"/>
    </sheetView>
  </sheetViews>
  <sheetFormatPr defaultRowHeight="15" x14ac:dyDescent="0.25"/>
  <cols>
    <col min="1" max="1" width="4" customWidth="1"/>
    <col min="2" max="3" width="17.28515625" customWidth="1"/>
    <col min="4" max="4" width="12.140625" customWidth="1"/>
    <col min="5" max="5" width="16.7109375" customWidth="1"/>
    <col min="6" max="6" width="31.7109375" customWidth="1"/>
    <col min="7" max="9" width="12.5703125" customWidth="1"/>
    <col min="10" max="10" width="7.5703125" customWidth="1"/>
    <col min="11" max="11" width="13.7109375" customWidth="1"/>
    <col min="12" max="12" width="16.28515625" customWidth="1"/>
    <col min="13" max="13" width="16.85546875" customWidth="1"/>
    <col min="14" max="15" width="16.28515625" customWidth="1"/>
  </cols>
  <sheetData>
    <row r="2" spans="1:14" x14ac:dyDescent="0.25">
      <c r="A2" s="127" t="s">
        <v>78</v>
      </c>
      <c r="B2" s="127"/>
      <c r="C2" s="127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4" ht="58.5" customHeight="1" x14ac:dyDescent="0.25">
      <c r="A3" s="103" t="s">
        <v>75</v>
      </c>
      <c r="B3" s="103" t="s">
        <v>0</v>
      </c>
      <c r="C3" s="103" t="s">
        <v>36</v>
      </c>
      <c r="D3" s="103" t="s">
        <v>1</v>
      </c>
      <c r="E3" s="78" t="s">
        <v>186</v>
      </c>
      <c r="F3" s="78" t="s">
        <v>113</v>
      </c>
      <c r="G3" s="103" t="s">
        <v>76</v>
      </c>
      <c r="H3" s="136" t="s">
        <v>240</v>
      </c>
      <c r="I3" s="107"/>
      <c r="J3" s="103" t="s">
        <v>2</v>
      </c>
      <c r="K3" s="103" t="s">
        <v>280</v>
      </c>
      <c r="L3" s="103" t="s">
        <v>3</v>
      </c>
      <c r="M3" s="150" t="s">
        <v>237</v>
      </c>
      <c r="N3" s="110" t="s">
        <v>282</v>
      </c>
    </row>
    <row r="4" spans="1:14" x14ac:dyDescent="0.25">
      <c r="A4" s="104"/>
      <c r="B4" s="104"/>
      <c r="C4" s="104"/>
      <c r="D4" s="104"/>
      <c r="E4" s="77"/>
      <c r="F4" s="77"/>
      <c r="G4" s="104"/>
      <c r="H4" s="136" t="s">
        <v>241</v>
      </c>
      <c r="I4" s="107"/>
      <c r="J4" s="104"/>
      <c r="K4" s="104"/>
      <c r="L4" s="104"/>
      <c r="M4" s="151"/>
      <c r="N4" s="111"/>
    </row>
    <row r="5" spans="1:14" ht="52.5" customHeight="1" x14ac:dyDescent="0.25">
      <c r="A5" s="14">
        <v>1</v>
      </c>
      <c r="B5" s="15" t="s">
        <v>37</v>
      </c>
      <c r="C5" s="15" t="s">
        <v>179</v>
      </c>
      <c r="D5" s="16" t="s">
        <v>38</v>
      </c>
      <c r="E5" s="14" t="s">
        <v>239</v>
      </c>
      <c r="F5" s="70" t="s">
        <v>131</v>
      </c>
      <c r="G5" s="79">
        <v>7834093</v>
      </c>
      <c r="H5" s="144">
        <v>27500</v>
      </c>
      <c r="I5" s="123"/>
      <c r="J5" s="15" t="s">
        <v>111</v>
      </c>
      <c r="K5" s="83" t="s">
        <v>270</v>
      </c>
      <c r="L5" s="83" t="s">
        <v>79</v>
      </c>
      <c r="M5" s="83" t="s">
        <v>79</v>
      </c>
      <c r="N5" s="98">
        <v>9</v>
      </c>
    </row>
    <row r="6" spans="1:14" ht="52.5" customHeight="1" x14ac:dyDescent="0.25">
      <c r="A6" s="21">
        <v>2</v>
      </c>
      <c r="B6" s="15" t="s">
        <v>37</v>
      </c>
      <c r="C6" s="15" t="s">
        <v>39</v>
      </c>
      <c r="D6" s="15" t="s">
        <v>38</v>
      </c>
      <c r="E6" s="14" t="s">
        <v>239</v>
      </c>
      <c r="F6" s="69" t="s">
        <v>142</v>
      </c>
      <c r="G6" s="79">
        <v>24352982</v>
      </c>
      <c r="H6" s="122">
        <v>4000</v>
      </c>
      <c r="I6" s="123"/>
      <c r="J6" s="15" t="s">
        <v>111</v>
      </c>
      <c r="K6" s="87" t="s">
        <v>270</v>
      </c>
      <c r="L6" s="83" t="s">
        <v>79</v>
      </c>
      <c r="M6" s="83" t="s">
        <v>79</v>
      </c>
      <c r="N6" s="98">
        <v>1</v>
      </c>
    </row>
    <row r="7" spans="1:14" ht="46.5" customHeight="1" x14ac:dyDescent="0.25">
      <c r="A7" s="14">
        <v>3</v>
      </c>
      <c r="B7" s="15" t="s">
        <v>37</v>
      </c>
      <c r="C7" s="15" t="s">
        <v>40</v>
      </c>
      <c r="D7" s="16" t="s">
        <v>38</v>
      </c>
      <c r="E7" s="14" t="s">
        <v>239</v>
      </c>
      <c r="F7" s="70" t="s">
        <v>143</v>
      </c>
      <c r="G7" s="79">
        <v>10984873</v>
      </c>
      <c r="H7" s="122">
        <v>37352</v>
      </c>
      <c r="I7" s="123"/>
      <c r="J7" s="15" t="s">
        <v>111</v>
      </c>
      <c r="K7" s="87" t="s">
        <v>270</v>
      </c>
      <c r="L7" s="83" t="s">
        <v>79</v>
      </c>
      <c r="M7" s="83" t="s">
        <v>79</v>
      </c>
      <c r="N7" s="98">
        <v>9</v>
      </c>
    </row>
    <row r="8" spans="1:14" ht="55.5" customHeight="1" x14ac:dyDescent="0.25">
      <c r="A8" s="14">
        <v>4</v>
      </c>
      <c r="B8" s="15" t="s">
        <v>37</v>
      </c>
      <c r="C8" s="15" t="s">
        <v>41</v>
      </c>
      <c r="D8" s="16" t="s">
        <v>38</v>
      </c>
      <c r="E8" s="14" t="s">
        <v>239</v>
      </c>
      <c r="F8" s="70" t="s">
        <v>138</v>
      </c>
      <c r="G8" s="79">
        <v>26767745</v>
      </c>
      <c r="H8" s="122">
        <v>25837</v>
      </c>
      <c r="I8" s="123"/>
      <c r="J8" s="15" t="s">
        <v>111</v>
      </c>
      <c r="K8" s="87" t="s">
        <v>270</v>
      </c>
      <c r="L8" s="83" t="s">
        <v>79</v>
      </c>
      <c r="M8" s="83" t="s">
        <v>79</v>
      </c>
      <c r="N8" s="98">
        <v>4</v>
      </c>
    </row>
    <row r="9" spans="1:14" ht="54.75" customHeight="1" x14ac:dyDescent="0.25">
      <c r="A9" s="14">
        <v>5</v>
      </c>
      <c r="B9" s="15" t="s">
        <v>37</v>
      </c>
      <c r="C9" s="15" t="s">
        <v>42</v>
      </c>
      <c r="D9" s="16" t="s">
        <v>38</v>
      </c>
      <c r="E9" s="14" t="s">
        <v>239</v>
      </c>
      <c r="F9" s="70" t="s">
        <v>136</v>
      </c>
      <c r="G9" s="79">
        <v>88980149</v>
      </c>
      <c r="H9" s="122">
        <v>26893</v>
      </c>
      <c r="I9" s="123"/>
      <c r="J9" s="15" t="s">
        <v>111</v>
      </c>
      <c r="K9" s="87" t="s">
        <v>270</v>
      </c>
      <c r="L9" s="83" t="s">
        <v>79</v>
      </c>
      <c r="M9" s="83" t="s">
        <v>79</v>
      </c>
      <c r="N9" s="98">
        <v>9</v>
      </c>
    </row>
    <row r="10" spans="1:14" ht="67.5" customHeight="1" x14ac:dyDescent="0.25">
      <c r="A10" s="14">
        <v>6</v>
      </c>
      <c r="B10" s="15" t="s">
        <v>37</v>
      </c>
      <c r="C10" s="15" t="s">
        <v>39</v>
      </c>
      <c r="D10" s="16" t="s">
        <v>38</v>
      </c>
      <c r="E10" s="14" t="s">
        <v>239</v>
      </c>
      <c r="F10" s="70" t="s">
        <v>150</v>
      </c>
      <c r="G10" s="79">
        <v>20463597</v>
      </c>
      <c r="H10" s="122">
        <v>1446</v>
      </c>
      <c r="I10" s="123"/>
      <c r="J10" s="15" t="s">
        <v>111</v>
      </c>
      <c r="K10" s="87" t="s">
        <v>270</v>
      </c>
      <c r="L10" s="83" t="s">
        <v>79</v>
      </c>
      <c r="M10" s="83" t="s">
        <v>79</v>
      </c>
      <c r="N10" s="98">
        <v>1</v>
      </c>
    </row>
    <row r="11" spans="1:14" ht="45.75" customHeight="1" x14ac:dyDescent="0.25">
      <c r="A11" s="14">
        <v>7</v>
      </c>
      <c r="B11" s="15" t="s">
        <v>37</v>
      </c>
      <c r="C11" s="15" t="s">
        <v>43</v>
      </c>
      <c r="D11" s="16" t="s">
        <v>38</v>
      </c>
      <c r="E11" s="14" t="s">
        <v>239</v>
      </c>
      <c r="F11" s="70" t="s">
        <v>137</v>
      </c>
      <c r="G11" s="79">
        <v>10954284</v>
      </c>
      <c r="H11" s="122">
        <v>23886</v>
      </c>
      <c r="I11" s="123"/>
      <c r="J11" s="15" t="s">
        <v>111</v>
      </c>
      <c r="K11" s="87" t="s">
        <v>270</v>
      </c>
      <c r="L11" s="83" t="s">
        <v>79</v>
      </c>
      <c r="M11" s="83" t="s">
        <v>79</v>
      </c>
      <c r="N11" s="98">
        <v>7</v>
      </c>
    </row>
    <row r="12" spans="1:14" ht="63.75" customHeight="1" x14ac:dyDescent="0.25">
      <c r="A12" s="14">
        <v>8</v>
      </c>
      <c r="B12" s="15" t="s">
        <v>37</v>
      </c>
      <c r="C12" s="15" t="s">
        <v>44</v>
      </c>
      <c r="D12" s="16" t="s">
        <v>38</v>
      </c>
      <c r="E12" s="14" t="s">
        <v>239</v>
      </c>
      <c r="F12" s="70" t="s">
        <v>139</v>
      </c>
      <c r="G12" s="79">
        <v>8107147</v>
      </c>
      <c r="H12" s="122">
        <v>23775</v>
      </c>
      <c r="I12" s="123"/>
      <c r="J12" s="15" t="s">
        <v>111</v>
      </c>
      <c r="K12" s="87" t="s">
        <v>270</v>
      </c>
      <c r="L12" s="83" t="s">
        <v>79</v>
      </c>
      <c r="M12" s="83" t="s">
        <v>79</v>
      </c>
      <c r="N12" s="98">
        <v>7</v>
      </c>
    </row>
    <row r="13" spans="1:14" ht="55.5" customHeight="1" x14ac:dyDescent="0.25">
      <c r="A13" s="14">
        <v>9</v>
      </c>
      <c r="B13" s="15" t="s">
        <v>37</v>
      </c>
      <c r="C13" s="15" t="s">
        <v>45</v>
      </c>
      <c r="D13" s="16" t="s">
        <v>38</v>
      </c>
      <c r="E13" s="14" t="s">
        <v>239</v>
      </c>
      <c r="F13" s="70" t="s">
        <v>135</v>
      </c>
      <c r="G13" s="79">
        <v>80322602</v>
      </c>
      <c r="H13" s="122">
        <v>15506</v>
      </c>
      <c r="I13" s="123"/>
      <c r="J13" s="15" t="s">
        <v>111</v>
      </c>
      <c r="K13" s="87" t="s">
        <v>270</v>
      </c>
      <c r="L13" s="83" t="s">
        <v>79</v>
      </c>
      <c r="M13" s="83" t="s">
        <v>79</v>
      </c>
      <c r="N13" s="98">
        <v>2</v>
      </c>
    </row>
    <row r="14" spans="1:14" ht="51" customHeight="1" x14ac:dyDescent="0.25">
      <c r="A14" s="14">
        <v>10</v>
      </c>
      <c r="B14" s="15" t="s">
        <v>37</v>
      </c>
      <c r="C14" s="15" t="s">
        <v>46</v>
      </c>
      <c r="D14" s="16" t="s">
        <v>38</v>
      </c>
      <c r="E14" s="14" t="s">
        <v>239</v>
      </c>
      <c r="F14" s="70" t="s">
        <v>140</v>
      </c>
      <c r="G14" s="79">
        <v>7722455</v>
      </c>
      <c r="H14" s="122">
        <v>1991</v>
      </c>
      <c r="I14" s="123"/>
      <c r="J14" s="15" t="s">
        <v>111</v>
      </c>
      <c r="K14" s="87" t="s">
        <v>270</v>
      </c>
      <c r="L14" s="83" t="s">
        <v>79</v>
      </c>
      <c r="M14" s="83" t="s">
        <v>79</v>
      </c>
      <c r="N14" s="98">
        <v>2</v>
      </c>
    </row>
    <row r="15" spans="1:14" ht="60" customHeight="1" x14ac:dyDescent="0.25">
      <c r="A15" s="14">
        <v>11</v>
      </c>
      <c r="B15" s="15" t="s">
        <v>37</v>
      </c>
      <c r="C15" s="15" t="s">
        <v>47</v>
      </c>
      <c r="D15" s="16" t="s">
        <v>38</v>
      </c>
      <c r="E15" s="14" t="s">
        <v>239</v>
      </c>
      <c r="F15" s="70" t="s">
        <v>134</v>
      </c>
      <c r="G15" s="79">
        <v>26686214</v>
      </c>
      <c r="H15" s="122">
        <v>7239</v>
      </c>
      <c r="I15" s="123"/>
      <c r="J15" s="15" t="s">
        <v>111</v>
      </c>
      <c r="K15" s="87" t="s">
        <v>270</v>
      </c>
      <c r="L15" s="83" t="s">
        <v>79</v>
      </c>
      <c r="M15" s="83" t="s">
        <v>79</v>
      </c>
      <c r="N15" s="98">
        <v>2</v>
      </c>
    </row>
    <row r="16" spans="1:14" ht="78.75" customHeight="1" x14ac:dyDescent="0.25">
      <c r="A16" s="14">
        <v>12</v>
      </c>
      <c r="B16" s="15" t="s">
        <v>37</v>
      </c>
      <c r="C16" s="15" t="s">
        <v>48</v>
      </c>
      <c r="D16" s="16" t="s">
        <v>38</v>
      </c>
      <c r="E16" s="14" t="s">
        <v>239</v>
      </c>
      <c r="F16" s="70" t="s">
        <v>141</v>
      </c>
      <c r="G16" s="79" t="s">
        <v>242</v>
      </c>
      <c r="H16" s="122">
        <v>21075</v>
      </c>
      <c r="I16" s="123"/>
      <c r="J16" s="15" t="s">
        <v>111</v>
      </c>
      <c r="K16" s="87" t="s">
        <v>270</v>
      </c>
      <c r="L16" s="83" t="s">
        <v>79</v>
      </c>
      <c r="M16" s="83" t="s">
        <v>79</v>
      </c>
      <c r="N16" s="98">
        <v>7</v>
      </c>
    </row>
    <row r="17" spans="1:14" ht="63.75" customHeight="1" x14ac:dyDescent="0.25">
      <c r="A17" s="14">
        <v>13</v>
      </c>
      <c r="B17" s="15" t="s">
        <v>37</v>
      </c>
      <c r="C17" s="15" t="s">
        <v>50</v>
      </c>
      <c r="D17" s="16" t="s">
        <v>38</v>
      </c>
      <c r="E17" s="14" t="s">
        <v>239</v>
      </c>
      <c r="F17" s="70" t="s">
        <v>149</v>
      </c>
      <c r="G17" s="79">
        <v>11486011</v>
      </c>
      <c r="H17" s="122">
        <v>11197</v>
      </c>
      <c r="I17" s="123"/>
      <c r="J17" s="15" t="s">
        <v>111</v>
      </c>
      <c r="K17" s="87" t="s">
        <v>270</v>
      </c>
      <c r="L17" s="83" t="s">
        <v>79</v>
      </c>
      <c r="M17" s="83" t="s">
        <v>79</v>
      </c>
      <c r="N17" s="98">
        <v>9</v>
      </c>
    </row>
    <row r="18" spans="1:14" ht="63" customHeight="1" x14ac:dyDescent="0.25">
      <c r="A18" s="14">
        <v>14</v>
      </c>
      <c r="B18" s="15" t="s">
        <v>37</v>
      </c>
      <c r="C18" s="15" t="s">
        <v>51</v>
      </c>
      <c r="D18" s="16" t="s">
        <v>38</v>
      </c>
      <c r="E18" s="14" t="s">
        <v>239</v>
      </c>
      <c r="F18" s="70" t="s">
        <v>148</v>
      </c>
      <c r="G18" s="79">
        <v>9381854</v>
      </c>
      <c r="H18" s="122">
        <v>18355</v>
      </c>
      <c r="I18" s="123"/>
      <c r="J18" s="15" t="s">
        <v>111</v>
      </c>
      <c r="K18" s="87" t="s">
        <v>270</v>
      </c>
      <c r="L18" s="83" t="s">
        <v>79</v>
      </c>
      <c r="M18" s="83" t="s">
        <v>79</v>
      </c>
      <c r="N18" s="98">
        <v>9</v>
      </c>
    </row>
    <row r="19" spans="1:14" ht="55.5" customHeight="1" x14ac:dyDescent="0.25">
      <c r="A19" s="14">
        <v>15</v>
      </c>
      <c r="B19" s="15" t="s">
        <v>37</v>
      </c>
      <c r="C19" s="15" t="s">
        <v>52</v>
      </c>
      <c r="D19" s="16" t="s">
        <v>38</v>
      </c>
      <c r="E19" s="14" t="s">
        <v>239</v>
      </c>
      <c r="F19" s="70" t="s">
        <v>146</v>
      </c>
      <c r="G19" s="79">
        <v>11486221</v>
      </c>
      <c r="H19" s="122">
        <v>30898</v>
      </c>
      <c r="I19" s="123"/>
      <c r="J19" s="15" t="s">
        <v>111</v>
      </c>
      <c r="K19" s="87" t="s">
        <v>270</v>
      </c>
      <c r="L19" s="83" t="s">
        <v>79</v>
      </c>
      <c r="M19" s="83" t="s">
        <v>79</v>
      </c>
      <c r="N19" s="98">
        <v>11</v>
      </c>
    </row>
    <row r="20" spans="1:14" ht="49.5" customHeight="1" x14ac:dyDescent="0.25">
      <c r="A20" s="14">
        <v>16</v>
      </c>
      <c r="B20" s="15" t="s">
        <v>37</v>
      </c>
      <c r="C20" s="15" t="s">
        <v>53</v>
      </c>
      <c r="D20" s="16" t="s">
        <v>38</v>
      </c>
      <c r="E20" s="14" t="s">
        <v>239</v>
      </c>
      <c r="F20" s="70" t="s">
        <v>133</v>
      </c>
      <c r="G20" s="79">
        <v>80317670</v>
      </c>
      <c r="H20" s="122">
        <v>8236</v>
      </c>
      <c r="I20" s="123"/>
      <c r="J20" s="15" t="s">
        <v>111</v>
      </c>
      <c r="K20" s="87" t="s">
        <v>270</v>
      </c>
      <c r="L20" s="83" t="s">
        <v>79</v>
      </c>
      <c r="M20" s="83" t="s">
        <v>79</v>
      </c>
      <c r="N20" s="98">
        <v>3</v>
      </c>
    </row>
    <row r="21" spans="1:14" ht="54" customHeight="1" x14ac:dyDescent="0.25">
      <c r="A21" s="14">
        <v>17</v>
      </c>
      <c r="B21" s="15" t="s">
        <v>37</v>
      </c>
      <c r="C21" s="15" t="s">
        <v>54</v>
      </c>
      <c r="D21" s="16" t="s">
        <v>38</v>
      </c>
      <c r="E21" s="14" t="s">
        <v>239</v>
      </c>
      <c r="F21" s="70" t="s">
        <v>144</v>
      </c>
      <c r="G21" s="79">
        <v>10690818</v>
      </c>
      <c r="H21" s="122">
        <v>9063</v>
      </c>
      <c r="I21" s="123"/>
      <c r="J21" s="15" t="s">
        <v>111</v>
      </c>
      <c r="K21" s="87" t="s">
        <v>270</v>
      </c>
      <c r="L21" s="83" t="s">
        <v>79</v>
      </c>
      <c r="M21" s="83" t="s">
        <v>79</v>
      </c>
      <c r="N21" s="98">
        <v>7</v>
      </c>
    </row>
    <row r="22" spans="1:14" ht="51" customHeight="1" x14ac:dyDescent="0.25">
      <c r="A22" s="14">
        <v>18</v>
      </c>
      <c r="B22" s="15" t="s">
        <v>37</v>
      </c>
      <c r="C22" s="15" t="s">
        <v>55</v>
      </c>
      <c r="D22" s="16" t="s">
        <v>38</v>
      </c>
      <c r="E22" s="14" t="s">
        <v>239</v>
      </c>
      <c r="F22" s="70" t="s">
        <v>132</v>
      </c>
      <c r="G22" s="79">
        <v>80141937</v>
      </c>
      <c r="H22" s="122">
        <v>6676</v>
      </c>
      <c r="I22" s="123"/>
      <c r="J22" s="15" t="s">
        <v>111</v>
      </c>
      <c r="K22" s="87" t="s">
        <v>270</v>
      </c>
      <c r="L22" s="83" t="s">
        <v>79</v>
      </c>
      <c r="M22" s="83" t="s">
        <v>79</v>
      </c>
      <c r="N22" s="98">
        <v>3</v>
      </c>
    </row>
    <row r="23" spans="1:14" ht="48" customHeight="1" x14ac:dyDescent="0.25">
      <c r="A23" s="14">
        <v>19</v>
      </c>
      <c r="B23" s="15" t="s">
        <v>37</v>
      </c>
      <c r="C23" s="16" t="s">
        <v>56</v>
      </c>
      <c r="D23" s="16" t="s">
        <v>38</v>
      </c>
      <c r="E23" s="14" t="s">
        <v>239</v>
      </c>
      <c r="F23" s="70" t="s">
        <v>147</v>
      </c>
      <c r="G23" s="80">
        <v>26751382</v>
      </c>
      <c r="H23" s="156">
        <v>13119</v>
      </c>
      <c r="I23" s="157"/>
      <c r="J23" s="15" t="s">
        <v>111</v>
      </c>
      <c r="K23" s="87" t="s">
        <v>270</v>
      </c>
      <c r="L23" s="83" t="s">
        <v>79</v>
      </c>
      <c r="M23" s="83" t="s">
        <v>79</v>
      </c>
      <c r="N23" s="98">
        <v>2</v>
      </c>
    </row>
    <row r="24" spans="1:14" ht="64.5" customHeight="1" x14ac:dyDescent="0.25">
      <c r="A24" s="14">
        <v>20</v>
      </c>
      <c r="B24" s="15" t="s">
        <v>37</v>
      </c>
      <c r="C24" s="15" t="s">
        <v>57</v>
      </c>
      <c r="D24" s="16" t="s">
        <v>38</v>
      </c>
      <c r="E24" s="14" t="s">
        <v>239</v>
      </c>
      <c r="F24" s="70" t="s">
        <v>163</v>
      </c>
      <c r="G24" s="79">
        <v>11487173</v>
      </c>
      <c r="H24" s="122">
        <v>13936</v>
      </c>
      <c r="I24" s="123"/>
      <c r="J24" s="15" t="s">
        <v>111</v>
      </c>
      <c r="K24" s="87" t="s">
        <v>270</v>
      </c>
      <c r="L24" s="83" t="s">
        <v>79</v>
      </c>
      <c r="M24" s="83" t="s">
        <v>79</v>
      </c>
      <c r="N24" s="98">
        <v>9</v>
      </c>
    </row>
    <row r="25" spans="1:14" ht="67.5" customHeight="1" x14ac:dyDescent="0.25">
      <c r="A25" s="14">
        <v>21</v>
      </c>
      <c r="B25" s="15" t="s">
        <v>37</v>
      </c>
      <c r="C25" s="15" t="s">
        <v>58</v>
      </c>
      <c r="D25" s="16" t="s">
        <v>38</v>
      </c>
      <c r="E25" s="14" t="s">
        <v>239</v>
      </c>
      <c r="F25" s="70" t="s">
        <v>159</v>
      </c>
      <c r="G25" s="79">
        <v>80113211</v>
      </c>
      <c r="H25" s="122">
        <v>7244</v>
      </c>
      <c r="I25" s="123"/>
      <c r="J25" s="15" t="s">
        <v>111</v>
      </c>
      <c r="K25" s="87" t="s">
        <v>270</v>
      </c>
      <c r="L25" s="83" t="s">
        <v>79</v>
      </c>
      <c r="M25" s="83" t="s">
        <v>79</v>
      </c>
      <c r="N25" s="98">
        <v>3</v>
      </c>
    </row>
    <row r="26" spans="1:14" ht="57" customHeight="1" x14ac:dyDescent="0.25">
      <c r="A26" s="14">
        <v>22</v>
      </c>
      <c r="B26" s="15" t="s">
        <v>37</v>
      </c>
      <c r="C26" s="15" t="s">
        <v>58</v>
      </c>
      <c r="D26" s="16" t="s">
        <v>38</v>
      </c>
      <c r="E26" s="14" t="s">
        <v>239</v>
      </c>
      <c r="F26" s="70" t="s">
        <v>160</v>
      </c>
      <c r="G26" s="79">
        <v>11307400</v>
      </c>
      <c r="H26" s="122">
        <v>7822</v>
      </c>
      <c r="I26" s="123"/>
      <c r="J26" s="15" t="s">
        <v>111</v>
      </c>
      <c r="K26" s="87" t="s">
        <v>270</v>
      </c>
      <c r="L26" s="83" t="s">
        <v>79</v>
      </c>
      <c r="M26" s="83" t="s">
        <v>79</v>
      </c>
      <c r="N26" s="98">
        <v>7</v>
      </c>
    </row>
    <row r="27" spans="1:14" ht="54" customHeight="1" x14ac:dyDescent="0.25">
      <c r="A27" s="14">
        <v>23</v>
      </c>
      <c r="B27" s="15" t="s">
        <v>37</v>
      </c>
      <c r="C27" s="15" t="s">
        <v>59</v>
      </c>
      <c r="D27" s="16" t="s">
        <v>38</v>
      </c>
      <c r="E27" s="14" t="s">
        <v>239</v>
      </c>
      <c r="F27" s="70" t="s">
        <v>164</v>
      </c>
      <c r="G27" s="79">
        <v>11306532</v>
      </c>
      <c r="H27" s="122">
        <v>11694</v>
      </c>
      <c r="I27" s="123"/>
      <c r="J27" s="15" t="s">
        <v>111</v>
      </c>
      <c r="K27" s="87" t="s">
        <v>270</v>
      </c>
      <c r="L27" s="83" t="s">
        <v>79</v>
      </c>
      <c r="M27" s="83" t="s">
        <v>79</v>
      </c>
      <c r="N27" s="98">
        <v>7</v>
      </c>
    </row>
    <row r="28" spans="1:14" ht="51.75" customHeight="1" x14ac:dyDescent="0.25">
      <c r="A28" s="14">
        <v>24</v>
      </c>
      <c r="B28" s="15" t="s">
        <v>37</v>
      </c>
      <c r="C28" s="15" t="s">
        <v>60</v>
      </c>
      <c r="D28" s="16" t="s">
        <v>38</v>
      </c>
      <c r="E28" s="14" t="s">
        <v>239</v>
      </c>
      <c r="F28" s="70" t="s">
        <v>162</v>
      </c>
      <c r="G28" s="79">
        <v>24331791</v>
      </c>
      <c r="H28" s="122">
        <v>9931</v>
      </c>
      <c r="I28" s="123"/>
      <c r="J28" s="15" t="s">
        <v>111</v>
      </c>
      <c r="K28" s="87" t="s">
        <v>270</v>
      </c>
      <c r="L28" s="83" t="s">
        <v>79</v>
      </c>
      <c r="M28" s="83" t="s">
        <v>79</v>
      </c>
      <c r="N28" s="98">
        <v>3</v>
      </c>
    </row>
    <row r="29" spans="1:14" ht="46.5" customHeight="1" x14ac:dyDescent="0.25">
      <c r="A29" s="14">
        <v>25</v>
      </c>
      <c r="B29" s="15" t="s">
        <v>37</v>
      </c>
      <c r="C29" s="15" t="s">
        <v>61</v>
      </c>
      <c r="D29" s="16" t="s">
        <v>38</v>
      </c>
      <c r="E29" s="14" t="s">
        <v>239</v>
      </c>
      <c r="F29" s="70" t="s">
        <v>157</v>
      </c>
      <c r="G29" s="79">
        <v>26721888</v>
      </c>
      <c r="H29" s="122">
        <v>8685</v>
      </c>
      <c r="I29" s="123"/>
      <c r="J29" s="15" t="s">
        <v>111</v>
      </c>
      <c r="K29" s="87" t="s">
        <v>270</v>
      </c>
      <c r="L29" s="83" t="s">
        <v>79</v>
      </c>
      <c r="M29" s="83" t="s">
        <v>79</v>
      </c>
      <c r="N29" s="98">
        <v>2</v>
      </c>
    </row>
    <row r="30" spans="1:14" ht="54" customHeight="1" x14ac:dyDescent="0.25">
      <c r="A30" s="14">
        <v>26</v>
      </c>
      <c r="B30" s="15" t="s">
        <v>37</v>
      </c>
      <c r="C30" s="15" t="s">
        <v>62</v>
      </c>
      <c r="D30" s="16" t="s">
        <v>38</v>
      </c>
      <c r="E30" s="14" t="s">
        <v>239</v>
      </c>
      <c r="F30" s="70" t="s">
        <v>161</v>
      </c>
      <c r="G30" s="79">
        <v>27997545</v>
      </c>
      <c r="H30" s="122">
        <v>9352</v>
      </c>
      <c r="I30" s="123"/>
      <c r="J30" s="15" t="s">
        <v>111</v>
      </c>
      <c r="K30" s="87" t="s">
        <v>270</v>
      </c>
      <c r="L30" s="83" t="s">
        <v>79</v>
      </c>
      <c r="M30" s="83" t="s">
        <v>79</v>
      </c>
      <c r="N30" s="98">
        <v>2</v>
      </c>
    </row>
    <row r="31" spans="1:14" ht="36" x14ac:dyDescent="0.25">
      <c r="A31" s="14">
        <v>27</v>
      </c>
      <c r="B31" s="15" t="s">
        <v>37</v>
      </c>
      <c r="C31" s="15" t="s">
        <v>63</v>
      </c>
      <c r="D31" s="16" t="s">
        <v>38</v>
      </c>
      <c r="E31" s="14" t="s">
        <v>239</v>
      </c>
      <c r="F31" s="70" t="s">
        <v>171</v>
      </c>
      <c r="G31" s="79">
        <v>11106232</v>
      </c>
      <c r="H31" s="122">
        <v>11237</v>
      </c>
      <c r="I31" s="123"/>
      <c r="J31" s="15" t="s">
        <v>111</v>
      </c>
      <c r="K31" s="87" t="s">
        <v>270</v>
      </c>
      <c r="L31" s="83" t="s">
        <v>79</v>
      </c>
      <c r="M31" s="83" t="s">
        <v>79</v>
      </c>
      <c r="N31" s="98">
        <v>9</v>
      </c>
    </row>
    <row r="32" spans="1:14" ht="48" customHeight="1" x14ac:dyDescent="0.25">
      <c r="A32" s="14">
        <v>28</v>
      </c>
      <c r="B32" s="15" t="s">
        <v>37</v>
      </c>
      <c r="C32" s="15" t="s">
        <v>64</v>
      </c>
      <c r="D32" s="16" t="s">
        <v>38</v>
      </c>
      <c r="E32" s="14" t="s">
        <v>239</v>
      </c>
      <c r="F32" s="70" t="s">
        <v>173</v>
      </c>
      <c r="G32" s="79">
        <v>26544178</v>
      </c>
      <c r="H32" s="122">
        <v>6882</v>
      </c>
      <c r="I32" s="123"/>
      <c r="J32" s="15" t="s">
        <v>111</v>
      </c>
      <c r="K32" s="87" t="s">
        <v>270</v>
      </c>
      <c r="L32" s="83" t="s">
        <v>79</v>
      </c>
      <c r="M32" s="83" t="s">
        <v>79</v>
      </c>
      <c r="N32" s="98">
        <v>1</v>
      </c>
    </row>
    <row r="33" spans="1:14" ht="48" customHeight="1" x14ac:dyDescent="0.25">
      <c r="A33" s="14">
        <v>29</v>
      </c>
      <c r="B33" s="15" t="s">
        <v>37</v>
      </c>
      <c r="C33" s="15" t="s">
        <v>65</v>
      </c>
      <c r="D33" s="16" t="s">
        <v>38</v>
      </c>
      <c r="E33" s="14" t="s">
        <v>239</v>
      </c>
      <c r="F33" s="70" t="s">
        <v>170</v>
      </c>
      <c r="G33" s="79">
        <v>26390859</v>
      </c>
      <c r="H33" s="122">
        <v>2823</v>
      </c>
      <c r="I33" s="123"/>
      <c r="J33" s="15" t="s">
        <v>111</v>
      </c>
      <c r="K33" s="87" t="s">
        <v>270</v>
      </c>
      <c r="L33" s="83" t="s">
        <v>79</v>
      </c>
      <c r="M33" s="83" t="s">
        <v>79</v>
      </c>
      <c r="N33" s="98">
        <v>1</v>
      </c>
    </row>
    <row r="34" spans="1:14" ht="58.5" customHeight="1" x14ac:dyDescent="0.25">
      <c r="A34" s="14">
        <v>30</v>
      </c>
      <c r="B34" s="15" t="s">
        <v>37</v>
      </c>
      <c r="C34" s="15" t="s">
        <v>66</v>
      </c>
      <c r="D34" s="16" t="s">
        <v>38</v>
      </c>
      <c r="E34" s="14" t="s">
        <v>239</v>
      </c>
      <c r="F34" s="70" t="s">
        <v>152</v>
      </c>
      <c r="G34" s="79" t="s">
        <v>243</v>
      </c>
      <c r="H34" s="122">
        <v>6744</v>
      </c>
      <c r="I34" s="123"/>
      <c r="J34" s="15" t="s">
        <v>111</v>
      </c>
      <c r="K34" s="87" t="s">
        <v>270</v>
      </c>
      <c r="L34" s="83" t="s">
        <v>79</v>
      </c>
      <c r="M34" s="83" t="s">
        <v>79</v>
      </c>
      <c r="N34" s="98">
        <v>2</v>
      </c>
    </row>
    <row r="35" spans="1:14" ht="36" x14ac:dyDescent="0.25">
      <c r="A35" s="14">
        <v>31</v>
      </c>
      <c r="B35" s="15" t="s">
        <v>37</v>
      </c>
      <c r="C35" s="15" t="s">
        <v>67</v>
      </c>
      <c r="D35" s="16" t="s">
        <v>38</v>
      </c>
      <c r="E35" s="14" t="s">
        <v>239</v>
      </c>
      <c r="F35" s="70" t="s">
        <v>166</v>
      </c>
      <c r="G35" s="79">
        <v>26420442</v>
      </c>
      <c r="H35" s="122">
        <v>7641</v>
      </c>
      <c r="I35" s="123"/>
      <c r="J35" s="15" t="s">
        <v>111</v>
      </c>
      <c r="K35" s="87" t="s">
        <v>270</v>
      </c>
      <c r="L35" s="83" t="s">
        <v>79</v>
      </c>
      <c r="M35" s="83" t="s">
        <v>79</v>
      </c>
      <c r="N35" s="98">
        <v>2</v>
      </c>
    </row>
    <row r="36" spans="1:14" ht="48" customHeight="1" x14ac:dyDescent="0.25">
      <c r="A36" s="14">
        <v>32</v>
      </c>
      <c r="B36" s="15" t="s">
        <v>37</v>
      </c>
      <c r="C36" s="15" t="s">
        <v>69</v>
      </c>
      <c r="D36" s="16" t="s">
        <v>38</v>
      </c>
      <c r="E36" s="14" t="s">
        <v>239</v>
      </c>
      <c r="F36" s="70" t="s">
        <v>165</v>
      </c>
      <c r="G36" s="79">
        <v>10275498</v>
      </c>
      <c r="H36" s="122">
        <v>19712</v>
      </c>
      <c r="I36" s="123"/>
      <c r="J36" s="15" t="s">
        <v>111</v>
      </c>
      <c r="K36" s="87" t="s">
        <v>270</v>
      </c>
      <c r="L36" s="83" t="s">
        <v>79</v>
      </c>
      <c r="M36" s="83" t="s">
        <v>79</v>
      </c>
      <c r="N36" s="98">
        <v>4</v>
      </c>
    </row>
    <row r="37" spans="1:14" ht="36" x14ac:dyDescent="0.25">
      <c r="A37" s="14">
        <v>33</v>
      </c>
      <c r="B37" s="15" t="s">
        <v>202</v>
      </c>
      <c r="C37" s="15" t="s">
        <v>70</v>
      </c>
      <c r="D37" s="16" t="s">
        <v>38</v>
      </c>
      <c r="E37" s="14" t="s">
        <v>239</v>
      </c>
      <c r="F37" s="70" t="s">
        <v>154</v>
      </c>
      <c r="G37" s="79">
        <v>26481272</v>
      </c>
      <c r="H37" s="122">
        <v>823</v>
      </c>
      <c r="I37" s="123"/>
      <c r="J37" s="15" t="s">
        <v>111</v>
      </c>
      <c r="K37" s="87" t="s">
        <v>270</v>
      </c>
      <c r="L37" s="83" t="s">
        <v>79</v>
      </c>
      <c r="M37" s="83" t="s">
        <v>79</v>
      </c>
      <c r="N37" s="98">
        <v>2</v>
      </c>
    </row>
    <row r="38" spans="1:14" ht="36" x14ac:dyDescent="0.25">
      <c r="A38" s="14">
        <v>34</v>
      </c>
      <c r="B38" s="15" t="s">
        <v>37</v>
      </c>
      <c r="C38" s="15" t="s">
        <v>71</v>
      </c>
      <c r="D38" s="16" t="s">
        <v>38</v>
      </c>
      <c r="E38" s="14" t="s">
        <v>239</v>
      </c>
      <c r="F38" s="70" t="s">
        <v>158</v>
      </c>
      <c r="G38" s="79">
        <v>26605259</v>
      </c>
      <c r="H38" s="122">
        <v>4630</v>
      </c>
      <c r="I38" s="123"/>
      <c r="J38" s="15" t="s">
        <v>111</v>
      </c>
      <c r="K38" s="87" t="s">
        <v>270</v>
      </c>
      <c r="L38" s="83" t="s">
        <v>79</v>
      </c>
      <c r="M38" s="83" t="s">
        <v>79</v>
      </c>
      <c r="N38" s="98">
        <v>1</v>
      </c>
    </row>
    <row r="39" spans="1:14" ht="57" customHeight="1" x14ac:dyDescent="0.25">
      <c r="A39" s="14">
        <v>35</v>
      </c>
      <c r="B39" s="15" t="s">
        <v>37</v>
      </c>
      <c r="C39" s="15" t="s">
        <v>72</v>
      </c>
      <c r="D39" s="16" t="s">
        <v>38</v>
      </c>
      <c r="E39" s="14" t="s">
        <v>239</v>
      </c>
      <c r="F39" s="70" t="s">
        <v>168</v>
      </c>
      <c r="G39" s="79">
        <v>21457181</v>
      </c>
      <c r="H39" s="122">
        <v>1341</v>
      </c>
      <c r="I39" s="123"/>
      <c r="J39" s="15" t="s">
        <v>111</v>
      </c>
      <c r="K39" s="87" t="s">
        <v>270</v>
      </c>
      <c r="L39" s="83" t="s">
        <v>79</v>
      </c>
      <c r="M39" s="83" t="s">
        <v>79</v>
      </c>
      <c r="N39" s="98">
        <v>1</v>
      </c>
    </row>
    <row r="40" spans="1:14" ht="63" customHeight="1" x14ac:dyDescent="0.25">
      <c r="A40" s="14">
        <v>36</v>
      </c>
      <c r="B40" s="15" t="s">
        <v>37</v>
      </c>
      <c r="C40" s="15" t="s">
        <v>73</v>
      </c>
      <c r="D40" s="16" t="s">
        <v>38</v>
      </c>
      <c r="E40" s="14" t="s">
        <v>239</v>
      </c>
      <c r="F40" s="70" t="s">
        <v>172</v>
      </c>
      <c r="G40" s="79">
        <v>26590069</v>
      </c>
      <c r="H40" s="122">
        <v>2675</v>
      </c>
      <c r="I40" s="123"/>
      <c r="J40" s="15" t="s">
        <v>111</v>
      </c>
      <c r="K40" s="87" t="s">
        <v>270</v>
      </c>
      <c r="L40" s="83" t="s">
        <v>79</v>
      </c>
      <c r="M40" s="83" t="s">
        <v>79</v>
      </c>
      <c r="N40" s="98">
        <v>1</v>
      </c>
    </row>
    <row r="41" spans="1:14" ht="74.25" customHeight="1" x14ac:dyDescent="0.25">
      <c r="A41" s="21">
        <v>37</v>
      </c>
      <c r="B41" s="15" t="s">
        <v>37</v>
      </c>
      <c r="C41" s="83" t="s">
        <v>112</v>
      </c>
      <c r="D41" s="16" t="s">
        <v>38</v>
      </c>
      <c r="E41" s="14" t="s">
        <v>239</v>
      </c>
      <c r="F41" s="70" t="s">
        <v>176</v>
      </c>
      <c r="G41" s="83" t="s">
        <v>244</v>
      </c>
      <c r="H41" s="132">
        <v>1919</v>
      </c>
      <c r="I41" s="133"/>
      <c r="J41" s="15" t="s">
        <v>111</v>
      </c>
      <c r="K41" s="87" t="s">
        <v>270</v>
      </c>
      <c r="L41" s="83" t="s">
        <v>79</v>
      </c>
      <c r="M41" s="83" t="s">
        <v>79</v>
      </c>
      <c r="N41" s="98">
        <v>1</v>
      </c>
    </row>
    <row r="42" spans="1:14" ht="60" x14ac:dyDescent="0.25">
      <c r="A42" s="83">
        <v>38</v>
      </c>
      <c r="B42" s="15" t="s">
        <v>37</v>
      </c>
      <c r="C42" s="15" t="s">
        <v>74</v>
      </c>
      <c r="D42" s="15" t="s">
        <v>38</v>
      </c>
      <c r="E42" s="14" t="s">
        <v>239</v>
      </c>
      <c r="F42" s="71" t="s">
        <v>181</v>
      </c>
      <c r="G42" s="26">
        <v>4942436</v>
      </c>
      <c r="H42" s="134">
        <v>0</v>
      </c>
      <c r="I42" s="135"/>
      <c r="J42" s="15" t="s">
        <v>182</v>
      </c>
      <c r="K42" s="87" t="s">
        <v>270</v>
      </c>
      <c r="L42" s="83" t="s">
        <v>79</v>
      </c>
      <c r="M42" s="83" t="s">
        <v>79</v>
      </c>
      <c r="N42" s="98">
        <v>9</v>
      </c>
    </row>
    <row r="43" spans="1:14" ht="36" x14ac:dyDescent="0.25">
      <c r="A43" s="15">
        <v>39</v>
      </c>
      <c r="B43" s="15" t="s">
        <v>37</v>
      </c>
      <c r="C43" s="15" t="s">
        <v>183</v>
      </c>
      <c r="D43" s="15" t="s">
        <v>38</v>
      </c>
      <c r="E43" s="14" t="s">
        <v>239</v>
      </c>
      <c r="F43" s="71" t="s">
        <v>192</v>
      </c>
      <c r="G43" s="15">
        <v>24786092</v>
      </c>
      <c r="H43" s="122">
        <v>2293</v>
      </c>
      <c r="I43" s="123"/>
      <c r="J43" s="15" t="s">
        <v>111</v>
      </c>
      <c r="K43" s="87" t="s">
        <v>270</v>
      </c>
      <c r="L43" s="83" t="s">
        <v>79</v>
      </c>
      <c r="M43" s="83" t="s">
        <v>79</v>
      </c>
      <c r="N43" s="98">
        <v>1</v>
      </c>
    </row>
    <row r="44" spans="1:14" ht="30.75" customHeight="1" x14ac:dyDescent="0.25">
      <c r="A44" s="15">
        <v>40</v>
      </c>
      <c r="B44" s="15" t="s">
        <v>191</v>
      </c>
      <c r="C44" s="15" t="s">
        <v>255</v>
      </c>
      <c r="D44" s="15" t="s">
        <v>38</v>
      </c>
      <c r="E44" s="14" t="s">
        <v>239</v>
      </c>
      <c r="F44" s="71" t="s">
        <v>256</v>
      </c>
      <c r="G44" s="91">
        <v>81438002</v>
      </c>
      <c r="H44" s="122">
        <v>47</v>
      </c>
      <c r="I44" s="123"/>
      <c r="J44" s="15" t="s">
        <v>8</v>
      </c>
      <c r="K44" s="87" t="s">
        <v>270</v>
      </c>
      <c r="L44" s="92" t="s">
        <v>79</v>
      </c>
      <c r="M44" s="92" t="s">
        <v>79</v>
      </c>
      <c r="N44" s="98">
        <v>2</v>
      </c>
    </row>
    <row r="45" spans="1:14" ht="30.75" customHeight="1" x14ac:dyDescent="0.25">
      <c r="A45" s="15">
        <v>41</v>
      </c>
      <c r="B45" s="15" t="s">
        <v>259</v>
      </c>
      <c r="C45" s="15" t="s">
        <v>260</v>
      </c>
      <c r="D45" s="15" t="s">
        <v>38</v>
      </c>
      <c r="E45" s="14" t="s">
        <v>239</v>
      </c>
      <c r="F45" s="71" t="s">
        <v>261</v>
      </c>
      <c r="G45" s="95">
        <v>81461964</v>
      </c>
      <c r="H45" s="122">
        <v>616</v>
      </c>
      <c r="I45" s="123"/>
      <c r="J45" s="15" t="s">
        <v>111</v>
      </c>
      <c r="K45" s="87" t="s">
        <v>270</v>
      </c>
      <c r="L45" s="92" t="s">
        <v>79</v>
      </c>
      <c r="M45" s="92" t="s">
        <v>79</v>
      </c>
      <c r="N45" s="98">
        <v>1</v>
      </c>
    </row>
    <row r="46" spans="1:14" ht="37.5" customHeight="1" x14ac:dyDescent="0.25">
      <c r="A46" s="15">
        <v>42</v>
      </c>
      <c r="B46" s="15" t="s">
        <v>21</v>
      </c>
      <c r="C46" s="15" t="s">
        <v>257</v>
      </c>
      <c r="D46" s="15" t="s">
        <v>38</v>
      </c>
      <c r="E46" s="14" t="s">
        <v>239</v>
      </c>
      <c r="F46" s="71" t="s">
        <v>258</v>
      </c>
      <c r="G46" s="91">
        <v>9632743</v>
      </c>
      <c r="H46" s="122">
        <v>0</v>
      </c>
      <c r="I46" s="123"/>
      <c r="J46" s="15" t="s">
        <v>8</v>
      </c>
      <c r="K46" s="87" t="s">
        <v>270</v>
      </c>
      <c r="L46" s="92" t="s">
        <v>79</v>
      </c>
      <c r="M46" s="92" t="s">
        <v>79</v>
      </c>
      <c r="N46" s="98">
        <v>9</v>
      </c>
    </row>
    <row r="47" spans="1:14" ht="30.75" customHeight="1" x14ac:dyDescent="0.25">
      <c r="A47" s="15">
        <v>43</v>
      </c>
      <c r="B47" s="15" t="s">
        <v>37</v>
      </c>
      <c r="C47" s="15" t="s">
        <v>269</v>
      </c>
      <c r="D47" s="15" t="s">
        <v>38</v>
      </c>
      <c r="E47" s="14" t="s">
        <v>239</v>
      </c>
      <c r="F47" s="71" t="s">
        <v>268</v>
      </c>
      <c r="G47" s="95">
        <v>10863871</v>
      </c>
      <c r="H47" s="122">
        <v>18075</v>
      </c>
      <c r="I47" s="123"/>
      <c r="J47" s="15" t="s">
        <v>8</v>
      </c>
      <c r="K47" s="87" t="s">
        <v>270</v>
      </c>
      <c r="L47" s="92" t="s">
        <v>79</v>
      </c>
      <c r="M47" s="92" t="s">
        <v>79</v>
      </c>
      <c r="N47" s="98">
        <v>11</v>
      </c>
    </row>
    <row r="48" spans="1:14" ht="30.75" customHeight="1" x14ac:dyDescent="0.25">
      <c r="A48" s="15">
        <v>44</v>
      </c>
      <c r="B48" s="15" t="s">
        <v>267</v>
      </c>
      <c r="C48" s="15" t="s">
        <v>265</v>
      </c>
      <c r="D48" s="15" t="s">
        <v>38</v>
      </c>
      <c r="E48" s="14" t="s">
        <v>239</v>
      </c>
      <c r="F48" s="71" t="s">
        <v>266</v>
      </c>
      <c r="G48" s="91">
        <v>80321506</v>
      </c>
      <c r="H48" s="122">
        <v>19790</v>
      </c>
      <c r="I48" s="123"/>
      <c r="J48" s="15" t="s">
        <v>8</v>
      </c>
      <c r="K48" s="87" t="s">
        <v>270</v>
      </c>
      <c r="L48" s="92" t="s">
        <v>79</v>
      </c>
      <c r="M48" s="92" t="s">
        <v>79</v>
      </c>
      <c r="N48" s="98">
        <v>5</v>
      </c>
    </row>
    <row r="49" spans="1:14" ht="30.75" customHeight="1" x14ac:dyDescent="0.25">
      <c r="A49" s="15">
        <v>45</v>
      </c>
      <c r="B49" s="15" t="s">
        <v>191</v>
      </c>
      <c r="C49" s="15" t="s">
        <v>262</v>
      </c>
      <c r="D49" s="15" t="s">
        <v>38</v>
      </c>
      <c r="E49" s="14" t="s">
        <v>239</v>
      </c>
      <c r="F49" s="71" t="s">
        <v>263</v>
      </c>
      <c r="G49" s="96" t="s">
        <v>264</v>
      </c>
      <c r="H49" s="122">
        <v>36</v>
      </c>
      <c r="I49" s="123"/>
      <c r="J49" s="15" t="s">
        <v>8</v>
      </c>
      <c r="K49" s="87" t="s">
        <v>270</v>
      </c>
      <c r="L49" s="92" t="s">
        <v>79</v>
      </c>
      <c r="M49" s="92" t="s">
        <v>79</v>
      </c>
      <c r="N49" s="98">
        <v>16</v>
      </c>
    </row>
    <row r="50" spans="1:14" ht="36" x14ac:dyDescent="0.25">
      <c r="A50" s="15">
        <v>46</v>
      </c>
      <c r="B50" s="15" t="s">
        <v>37</v>
      </c>
      <c r="C50" s="15" t="s">
        <v>188</v>
      </c>
      <c r="D50" s="15" t="s">
        <v>38</v>
      </c>
      <c r="E50" s="14" t="s">
        <v>239</v>
      </c>
      <c r="F50" s="71" t="s">
        <v>189</v>
      </c>
      <c r="G50" s="15">
        <v>10851469</v>
      </c>
      <c r="H50" s="122">
        <v>13548</v>
      </c>
      <c r="I50" s="123"/>
      <c r="J50" s="15" t="s">
        <v>111</v>
      </c>
      <c r="K50" s="87" t="s">
        <v>270</v>
      </c>
      <c r="L50" s="83" t="s">
        <v>79</v>
      </c>
      <c r="M50" s="83" t="s">
        <v>79</v>
      </c>
      <c r="N50" s="98">
        <v>7</v>
      </c>
    </row>
    <row r="51" spans="1:14" x14ac:dyDescent="0.25">
      <c r="A51" s="108" t="s">
        <v>205</v>
      </c>
      <c r="B51" s="108"/>
      <c r="C51" s="108"/>
      <c r="D51" s="108"/>
      <c r="E51" s="27"/>
      <c r="F51" s="27"/>
      <c r="G51" s="28"/>
      <c r="H51" s="28"/>
      <c r="I51" s="28"/>
      <c r="J51" s="28"/>
      <c r="K51" s="28"/>
      <c r="L51" s="28"/>
      <c r="M51" s="83"/>
    </row>
    <row r="52" spans="1:14" ht="51.75" customHeight="1" x14ac:dyDescent="0.25">
      <c r="A52" s="106" t="s">
        <v>75</v>
      </c>
      <c r="B52" s="106" t="s">
        <v>0</v>
      </c>
      <c r="C52" s="106" t="s">
        <v>36</v>
      </c>
      <c r="D52" s="106" t="s">
        <v>1</v>
      </c>
      <c r="E52" s="103" t="s">
        <v>186</v>
      </c>
      <c r="F52" s="103" t="s">
        <v>113</v>
      </c>
      <c r="G52" s="106" t="s">
        <v>76</v>
      </c>
      <c r="H52" s="136" t="s">
        <v>240</v>
      </c>
      <c r="I52" s="107"/>
      <c r="J52" s="106" t="s">
        <v>2</v>
      </c>
      <c r="K52" s="106" t="s">
        <v>280</v>
      </c>
      <c r="L52" s="106" t="s">
        <v>3</v>
      </c>
      <c r="M52" s="110" t="s">
        <v>237</v>
      </c>
      <c r="N52" s="112" t="s">
        <v>282</v>
      </c>
    </row>
    <row r="53" spans="1:14" x14ac:dyDescent="0.25">
      <c r="A53" s="106"/>
      <c r="B53" s="106"/>
      <c r="C53" s="106"/>
      <c r="D53" s="106"/>
      <c r="E53" s="104"/>
      <c r="F53" s="104"/>
      <c r="G53" s="106"/>
      <c r="H53" s="136" t="s">
        <v>245</v>
      </c>
      <c r="I53" s="107"/>
      <c r="J53" s="106"/>
      <c r="K53" s="106"/>
      <c r="L53" s="106"/>
      <c r="M53" s="110"/>
      <c r="N53" s="113"/>
    </row>
    <row r="54" spans="1:14" ht="36" x14ac:dyDescent="0.25">
      <c r="A54" s="82">
        <v>47</v>
      </c>
      <c r="B54" s="30" t="s">
        <v>11</v>
      </c>
      <c r="C54" s="31" t="s">
        <v>80</v>
      </c>
      <c r="D54" s="58" t="s">
        <v>7</v>
      </c>
      <c r="E54" s="14" t="s">
        <v>239</v>
      </c>
      <c r="F54" s="65" t="s">
        <v>122</v>
      </c>
      <c r="G54" s="31" t="s">
        <v>246</v>
      </c>
      <c r="H54" s="137">
        <v>3020</v>
      </c>
      <c r="I54" s="138"/>
      <c r="J54" s="31" t="s">
        <v>8</v>
      </c>
      <c r="K54" s="87" t="s">
        <v>275</v>
      </c>
      <c r="L54" s="83" t="s">
        <v>79</v>
      </c>
      <c r="M54" s="83" t="s">
        <v>79</v>
      </c>
      <c r="N54" s="98">
        <v>14</v>
      </c>
    </row>
    <row r="55" spans="1:14" ht="36" x14ac:dyDescent="0.25">
      <c r="A55" s="83">
        <v>48</v>
      </c>
      <c r="B55" s="84" t="s">
        <v>12</v>
      </c>
      <c r="C55" s="35" t="s">
        <v>81</v>
      </c>
      <c r="D55" s="59" t="s">
        <v>7</v>
      </c>
      <c r="E55" s="14" t="s">
        <v>239</v>
      </c>
      <c r="F55" s="66" t="s">
        <v>120</v>
      </c>
      <c r="G55" s="35">
        <v>3580850</v>
      </c>
      <c r="H55" s="160">
        <v>4510</v>
      </c>
      <c r="I55" s="161"/>
      <c r="J55" s="35" t="s">
        <v>8</v>
      </c>
      <c r="K55" s="87" t="s">
        <v>275</v>
      </c>
      <c r="L55" s="83" t="s">
        <v>79</v>
      </c>
      <c r="M55" s="83" t="s">
        <v>79</v>
      </c>
      <c r="N55" s="98">
        <v>22</v>
      </c>
    </row>
    <row r="56" spans="1:14" ht="36" x14ac:dyDescent="0.25">
      <c r="A56" s="83">
        <v>49</v>
      </c>
      <c r="B56" s="84" t="s">
        <v>13</v>
      </c>
      <c r="C56" s="35" t="s">
        <v>82</v>
      </c>
      <c r="D56" s="59" t="s">
        <v>7</v>
      </c>
      <c r="E56" s="14" t="s">
        <v>239</v>
      </c>
      <c r="F56" s="66" t="s">
        <v>117</v>
      </c>
      <c r="G56" s="35">
        <v>90737042</v>
      </c>
      <c r="H56" s="160">
        <v>7767</v>
      </c>
      <c r="I56" s="161"/>
      <c r="J56" s="35" t="s">
        <v>8</v>
      </c>
      <c r="K56" s="87" t="s">
        <v>275</v>
      </c>
      <c r="L56" s="83" t="s">
        <v>79</v>
      </c>
      <c r="M56" s="83" t="s">
        <v>79</v>
      </c>
      <c r="N56" s="98">
        <v>11</v>
      </c>
    </row>
    <row r="57" spans="1:14" ht="36" x14ac:dyDescent="0.25">
      <c r="A57" s="83">
        <v>50</v>
      </c>
      <c r="B57" s="84" t="s">
        <v>14</v>
      </c>
      <c r="C57" s="35" t="s">
        <v>82</v>
      </c>
      <c r="D57" s="59" t="s">
        <v>7</v>
      </c>
      <c r="E57" s="14" t="s">
        <v>239</v>
      </c>
      <c r="F57" s="66" t="s">
        <v>126</v>
      </c>
      <c r="G57" s="35">
        <v>8200547</v>
      </c>
      <c r="H57" s="160">
        <v>16473</v>
      </c>
      <c r="I57" s="161"/>
      <c r="J57" s="35" t="s">
        <v>8</v>
      </c>
      <c r="K57" s="87" t="s">
        <v>275</v>
      </c>
      <c r="L57" s="83" t="s">
        <v>79</v>
      </c>
      <c r="M57" s="83" t="s">
        <v>79</v>
      </c>
      <c r="N57" s="98">
        <v>14</v>
      </c>
    </row>
    <row r="58" spans="1:14" ht="36" x14ac:dyDescent="0.25">
      <c r="A58" s="83">
        <v>51</v>
      </c>
      <c r="B58" s="84" t="s">
        <v>15</v>
      </c>
      <c r="C58" s="35" t="s">
        <v>118</v>
      </c>
      <c r="D58" s="59" t="s">
        <v>7</v>
      </c>
      <c r="E58" s="14" t="s">
        <v>239</v>
      </c>
      <c r="F58" s="66" t="s">
        <v>119</v>
      </c>
      <c r="G58" s="35">
        <v>24195118</v>
      </c>
      <c r="H58" s="160">
        <v>202</v>
      </c>
      <c r="I58" s="161"/>
      <c r="J58" s="35" t="s">
        <v>8</v>
      </c>
      <c r="K58" s="87" t="s">
        <v>275</v>
      </c>
      <c r="L58" s="83" t="s">
        <v>79</v>
      </c>
      <c r="M58" s="83" t="s">
        <v>79</v>
      </c>
      <c r="N58" s="98">
        <v>2</v>
      </c>
    </row>
    <row r="59" spans="1:14" ht="36" x14ac:dyDescent="0.25">
      <c r="A59" s="83">
        <v>52</v>
      </c>
      <c r="B59" s="85" t="s">
        <v>16</v>
      </c>
      <c r="C59" s="39" t="s">
        <v>83</v>
      </c>
      <c r="D59" s="59" t="s">
        <v>7</v>
      </c>
      <c r="E59" s="14" t="s">
        <v>239</v>
      </c>
      <c r="F59" s="66" t="s">
        <v>121</v>
      </c>
      <c r="G59" s="39" t="s">
        <v>247</v>
      </c>
      <c r="H59" s="116">
        <v>21231</v>
      </c>
      <c r="I59" s="117"/>
      <c r="J59" s="39" t="s">
        <v>17</v>
      </c>
      <c r="K59" s="87" t="s">
        <v>275</v>
      </c>
      <c r="L59" s="83" t="s">
        <v>79</v>
      </c>
      <c r="M59" s="83" t="s">
        <v>79</v>
      </c>
      <c r="N59" s="98">
        <v>14</v>
      </c>
    </row>
    <row r="60" spans="1:14" ht="36" x14ac:dyDescent="0.25">
      <c r="A60" s="83">
        <v>53</v>
      </c>
      <c r="B60" s="85" t="s">
        <v>18</v>
      </c>
      <c r="C60" s="39" t="s">
        <v>84</v>
      </c>
      <c r="D60" s="59" t="s">
        <v>7</v>
      </c>
      <c r="E60" s="14" t="s">
        <v>239</v>
      </c>
      <c r="F60" s="66" t="s">
        <v>124</v>
      </c>
      <c r="G60" s="39">
        <v>23596349</v>
      </c>
      <c r="H60" s="116">
        <v>1333</v>
      </c>
      <c r="I60" s="117"/>
      <c r="J60" s="35" t="s">
        <v>8</v>
      </c>
      <c r="K60" s="87" t="s">
        <v>275</v>
      </c>
      <c r="L60" s="83" t="s">
        <v>79</v>
      </c>
      <c r="M60" s="83" t="s">
        <v>79</v>
      </c>
      <c r="N60" s="98">
        <v>4</v>
      </c>
    </row>
    <row r="61" spans="1:14" ht="36" x14ac:dyDescent="0.25">
      <c r="A61" s="83">
        <v>54</v>
      </c>
      <c r="B61" s="85" t="s">
        <v>19</v>
      </c>
      <c r="C61" s="39" t="s">
        <v>85</v>
      </c>
      <c r="D61" s="59" t="s">
        <v>7</v>
      </c>
      <c r="E61" s="14" t="s">
        <v>239</v>
      </c>
      <c r="F61" s="66" t="s">
        <v>114</v>
      </c>
      <c r="G61" s="39" t="s">
        <v>248</v>
      </c>
      <c r="H61" s="116">
        <v>7916</v>
      </c>
      <c r="I61" s="117"/>
      <c r="J61" s="39" t="s">
        <v>17</v>
      </c>
      <c r="K61" s="87" t="s">
        <v>275</v>
      </c>
      <c r="L61" s="83" t="s">
        <v>79</v>
      </c>
      <c r="M61" s="83" t="s">
        <v>79</v>
      </c>
      <c r="N61" s="98">
        <v>15</v>
      </c>
    </row>
    <row r="62" spans="1:14" ht="36" x14ac:dyDescent="0.25">
      <c r="A62" s="83">
        <v>55</v>
      </c>
      <c r="B62" s="85" t="s">
        <v>20</v>
      </c>
      <c r="C62" s="39" t="s">
        <v>86</v>
      </c>
      <c r="D62" s="59" t="s">
        <v>7</v>
      </c>
      <c r="E62" s="14" t="s">
        <v>239</v>
      </c>
      <c r="F62" s="66" t="s">
        <v>123</v>
      </c>
      <c r="G62" s="39">
        <v>9310383</v>
      </c>
      <c r="H62" s="116">
        <v>7</v>
      </c>
      <c r="I62" s="117"/>
      <c r="J62" s="35" t="s">
        <v>8</v>
      </c>
      <c r="K62" s="87" t="s">
        <v>275</v>
      </c>
      <c r="L62" s="83" t="s">
        <v>79</v>
      </c>
      <c r="M62" s="83" t="s">
        <v>79</v>
      </c>
      <c r="N62" s="98">
        <v>14</v>
      </c>
    </row>
    <row r="63" spans="1:14" ht="36" x14ac:dyDescent="0.25">
      <c r="A63" s="83">
        <v>56</v>
      </c>
      <c r="B63" s="85" t="s">
        <v>21</v>
      </c>
      <c r="C63" s="39" t="s">
        <v>87</v>
      </c>
      <c r="D63" s="59" t="s">
        <v>7</v>
      </c>
      <c r="E63" s="14" t="s">
        <v>239</v>
      </c>
      <c r="F63" s="66" t="s">
        <v>127</v>
      </c>
      <c r="G63" s="39">
        <v>10205164</v>
      </c>
      <c r="H63" s="116">
        <v>3154</v>
      </c>
      <c r="I63" s="117"/>
      <c r="J63" s="35" t="s">
        <v>8</v>
      </c>
      <c r="K63" s="87" t="s">
        <v>275</v>
      </c>
      <c r="L63" s="83" t="s">
        <v>79</v>
      </c>
      <c r="M63" s="83" t="s">
        <v>79</v>
      </c>
      <c r="N63" s="98">
        <v>7</v>
      </c>
    </row>
    <row r="64" spans="1:14" ht="36" x14ac:dyDescent="0.25">
      <c r="A64" s="83">
        <v>57</v>
      </c>
      <c r="B64" s="85" t="s">
        <v>21</v>
      </c>
      <c r="C64" s="39" t="s">
        <v>88</v>
      </c>
      <c r="D64" s="59" t="s">
        <v>7</v>
      </c>
      <c r="E64" s="14" t="s">
        <v>239</v>
      </c>
      <c r="F64" s="66" t="s">
        <v>129</v>
      </c>
      <c r="G64" s="39">
        <v>8262085</v>
      </c>
      <c r="H64" s="116">
        <v>47</v>
      </c>
      <c r="I64" s="117"/>
      <c r="J64" s="35" t="s">
        <v>8</v>
      </c>
      <c r="K64" s="87" t="s">
        <v>275</v>
      </c>
      <c r="L64" s="83" t="s">
        <v>79</v>
      </c>
      <c r="M64" s="83" t="s">
        <v>79</v>
      </c>
      <c r="N64" s="98">
        <v>4</v>
      </c>
    </row>
    <row r="65" spans="1:14" ht="36" x14ac:dyDescent="0.25">
      <c r="A65" s="83">
        <v>58</v>
      </c>
      <c r="B65" s="85" t="s">
        <v>21</v>
      </c>
      <c r="C65" s="39" t="s">
        <v>89</v>
      </c>
      <c r="D65" s="59" t="s">
        <v>7</v>
      </c>
      <c r="E65" s="14" t="s">
        <v>239</v>
      </c>
      <c r="F65" s="66" t="s">
        <v>128</v>
      </c>
      <c r="G65" s="39">
        <v>10277149</v>
      </c>
      <c r="H65" s="116">
        <v>93</v>
      </c>
      <c r="I65" s="117"/>
      <c r="J65" s="35" t="s">
        <v>8</v>
      </c>
      <c r="K65" s="87" t="s">
        <v>275</v>
      </c>
      <c r="L65" s="83" t="s">
        <v>79</v>
      </c>
      <c r="M65" s="83" t="s">
        <v>79</v>
      </c>
      <c r="N65" s="98">
        <v>7</v>
      </c>
    </row>
    <row r="66" spans="1:14" ht="36" x14ac:dyDescent="0.25">
      <c r="A66" s="83">
        <v>59</v>
      </c>
      <c r="B66" s="85" t="s">
        <v>21</v>
      </c>
      <c r="C66" s="39" t="s">
        <v>90</v>
      </c>
      <c r="D66" s="59" t="s">
        <v>7</v>
      </c>
      <c r="E66" s="14" t="s">
        <v>239</v>
      </c>
      <c r="F66" s="66" t="s">
        <v>130</v>
      </c>
      <c r="G66" s="39">
        <v>10639692</v>
      </c>
      <c r="H66" s="116">
        <v>197</v>
      </c>
      <c r="I66" s="117"/>
      <c r="J66" s="35" t="s">
        <v>8</v>
      </c>
      <c r="K66" s="87" t="s">
        <v>275</v>
      </c>
      <c r="L66" s="83" t="s">
        <v>79</v>
      </c>
      <c r="M66" s="83" t="s">
        <v>79</v>
      </c>
      <c r="N66" s="98">
        <v>7</v>
      </c>
    </row>
    <row r="67" spans="1:14" ht="36" x14ac:dyDescent="0.25">
      <c r="A67" s="83">
        <v>60</v>
      </c>
      <c r="B67" s="85" t="s">
        <v>21</v>
      </c>
      <c r="C67" s="39" t="s">
        <v>91</v>
      </c>
      <c r="D67" s="59" t="s">
        <v>7</v>
      </c>
      <c r="E67" s="14" t="s">
        <v>239</v>
      </c>
      <c r="F67" s="66" t="s">
        <v>151</v>
      </c>
      <c r="G67" s="39">
        <v>8201817</v>
      </c>
      <c r="H67" s="116">
        <v>2853</v>
      </c>
      <c r="I67" s="117"/>
      <c r="J67" s="35" t="s">
        <v>8</v>
      </c>
      <c r="K67" s="87" t="s">
        <v>275</v>
      </c>
      <c r="L67" s="83" t="s">
        <v>79</v>
      </c>
      <c r="M67" s="83" t="s">
        <v>79</v>
      </c>
      <c r="N67" s="98">
        <v>11</v>
      </c>
    </row>
    <row r="68" spans="1:14" ht="36" x14ac:dyDescent="0.25">
      <c r="A68" s="83">
        <v>61</v>
      </c>
      <c r="B68" s="85" t="s">
        <v>22</v>
      </c>
      <c r="C68" s="39" t="s">
        <v>92</v>
      </c>
      <c r="D68" s="59" t="s">
        <v>7</v>
      </c>
      <c r="E68" s="14" t="s">
        <v>239</v>
      </c>
      <c r="F68" s="66" t="s">
        <v>125</v>
      </c>
      <c r="G68" s="39">
        <v>96588536</v>
      </c>
      <c r="H68" s="116">
        <v>0</v>
      </c>
      <c r="I68" s="117"/>
      <c r="J68" s="39" t="s">
        <v>23</v>
      </c>
      <c r="K68" s="87" t="s">
        <v>275</v>
      </c>
      <c r="L68" s="83" t="s">
        <v>79</v>
      </c>
      <c r="M68" s="83" t="s">
        <v>79</v>
      </c>
      <c r="N68" s="98">
        <v>62</v>
      </c>
    </row>
    <row r="69" spans="1:14" ht="36" x14ac:dyDescent="0.25">
      <c r="A69" s="15">
        <v>62</v>
      </c>
      <c r="B69" s="85" t="s">
        <v>24</v>
      </c>
      <c r="C69" s="39" t="s">
        <v>93</v>
      </c>
      <c r="D69" s="59" t="s">
        <v>7</v>
      </c>
      <c r="E69" s="14" t="s">
        <v>239</v>
      </c>
      <c r="F69" s="66" t="s">
        <v>116</v>
      </c>
      <c r="G69" s="39">
        <v>8978991</v>
      </c>
      <c r="H69" s="116">
        <v>7322</v>
      </c>
      <c r="I69" s="117"/>
      <c r="J69" s="39" t="s">
        <v>8</v>
      </c>
      <c r="K69" s="87" t="s">
        <v>275</v>
      </c>
      <c r="L69" s="83" t="s">
        <v>79</v>
      </c>
      <c r="M69" s="83" t="s">
        <v>79</v>
      </c>
      <c r="N69" s="98">
        <v>14</v>
      </c>
    </row>
    <row r="70" spans="1:14" ht="36" x14ac:dyDescent="0.25">
      <c r="A70" s="83">
        <v>63</v>
      </c>
      <c r="B70" s="85" t="s">
        <v>25</v>
      </c>
      <c r="C70" s="39" t="s">
        <v>94</v>
      </c>
      <c r="D70" s="59" t="s">
        <v>7</v>
      </c>
      <c r="E70" s="14" t="s">
        <v>239</v>
      </c>
      <c r="F70" s="66" t="s">
        <v>115</v>
      </c>
      <c r="G70" s="39" t="s">
        <v>249</v>
      </c>
      <c r="H70" s="116">
        <v>8892</v>
      </c>
      <c r="I70" s="117"/>
      <c r="J70" s="39" t="s">
        <v>17</v>
      </c>
      <c r="K70" s="87" t="s">
        <v>275</v>
      </c>
      <c r="L70" s="83" t="s">
        <v>79</v>
      </c>
      <c r="M70" s="83" t="s">
        <v>79</v>
      </c>
      <c r="N70" s="98">
        <v>15</v>
      </c>
    </row>
    <row r="71" spans="1:14" ht="36" x14ac:dyDescent="0.25">
      <c r="A71" s="83">
        <v>64</v>
      </c>
      <c r="B71" s="85" t="s">
        <v>16</v>
      </c>
      <c r="C71" s="39" t="s">
        <v>95</v>
      </c>
      <c r="D71" s="59" t="s">
        <v>7</v>
      </c>
      <c r="E71" s="14" t="s">
        <v>239</v>
      </c>
      <c r="F71" s="66" t="s">
        <v>169</v>
      </c>
      <c r="G71" s="39" t="s">
        <v>250</v>
      </c>
      <c r="H71" s="116">
        <v>27825</v>
      </c>
      <c r="I71" s="117"/>
      <c r="J71" s="39" t="s">
        <v>17</v>
      </c>
      <c r="K71" s="87" t="s">
        <v>275</v>
      </c>
      <c r="L71" s="83" t="s">
        <v>79</v>
      </c>
      <c r="M71" s="83" t="s">
        <v>79</v>
      </c>
      <c r="N71" s="98">
        <v>7</v>
      </c>
    </row>
    <row r="72" spans="1:14" ht="36" x14ac:dyDescent="0.25">
      <c r="A72" s="83">
        <v>65</v>
      </c>
      <c r="B72" s="85" t="s">
        <v>26</v>
      </c>
      <c r="C72" s="39" t="s">
        <v>96</v>
      </c>
      <c r="D72" s="59" t="s">
        <v>7</v>
      </c>
      <c r="E72" s="14" t="s">
        <v>239</v>
      </c>
      <c r="F72" s="66" t="s">
        <v>153</v>
      </c>
      <c r="G72" s="39">
        <v>8219158</v>
      </c>
      <c r="H72" s="116">
        <v>0</v>
      </c>
      <c r="I72" s="117"/>
      <c r="J72" s="39" t="s">
        <v>8</v>
      </c>
      <c r="K72" s="87" t="s">
        <v>275</v>
      </c>
      <c r="L72" s="83" t="s">
        <v>79</v>
      </c>
      <c r="M72" s="83" t="s">
        <v>79</v>
      </c>
      <c r="N72" s="98">
        <v>4</v>
      </c>
    </row>
    <row r="73" spans="1:14" ht="36" x14ac:dyDescent="0.25">
      <c r="A73" s="83">
        <v>66</v>
      </c>
      <c r="B73" s="85" t="s">
        <v>13</v>
      </c>
      <c r="C73" s="39" t="s">
        <v>97</v>
      </c>
      <c r="D73" s="59" t="s">
        <v>7</v>
      </c>
      <c r="E73" s="14" t="s">
        <v>239</v>
      </c>
      <c r="F73" s="66" t="s">
        <v>156</v>
      </c>
      <c r="G73" s="39">
        <v>11310678</v>
      </c>
      <c r="H73" s="116">
        <v>3843</v>
      </c>
      <c r="I73" s="117"/>
      <c r="J73" s="39" t="s">
        <v>8</v>
      </c>
      <c r="K73" s="87" t="s">
        <v>275</v>
      </c>
      <c r="L73" s="83" t="s">
        <v>79</v>
      </c>
      <c r="M73" s="83" t="s">
        <v>79</v>
      </c>
      <c r="N73" s="98">
        <v>11</v>
      </c>
    </row>
    <row r="74" spans="1:14" ht="36" x14ac:dyDescent="0.25">
      <c r="A74" s="83">
        <v>67</v>
      </c>
      <c r="B74" s="85" t="s">
        <v>16</v>
      </c>
      <c r="C74" s="39" t="s">
        <v>98</v>
      </c>
      <c r="D74" s="59" t="s">
        <v>7</v>
      </c>
      <c r="E74" s="14" t="s">
        <v>239</v>
      </c>
      <c r="F74" s="66" t="s">
        <v>155</v>
      </c>
      <c r="G74" s="39" t="s">
        <v>251</v>
      </c>
      <c r="H74" s="116">
        <v>5765</v>
      </c>
      <c r="I74" s="117"/>
      <c r="J74" s="39" t="s">
        <v>8</v>
      </c>
      <c r="K74" s="87" t="s">
        <v>275</v>
      </c>
      <c r="L74" s="83" t="s">
        <v>79</v>
      </c>
      <c r="M74" s="83" t="s">
        <v>79</v>
      </c>
      <c r="N74" s="98">
        <v>4</v>
      </c>
    </row>
    <row r="75" spans="1:14" ht="36" x14ac:dyDescent="0.25">
      <c r="A75" s="83">
        <v>68</v>
      </c>
      <c r="B75" s="85" t="s">
        <v>27</v>
      </c>
      <c r="C75" s="39" t="s">
        <v>99</v>
      </c>
      <c r="D75" s="59" t="s">
        <v>7</v>
      </c>
      <c r="E75" s="14" t="s">
        <v>239</v>
      </c>
      <c r="F75" s="66" t="s">
        <v>167</v>
      </c>
      <c r="G75" s="39">
        <v>20633109</v>
      </c>
      <c r="H75" s="116">
        <v>5063</v>
      </c>
      <c r="I75" s="117"/>
      <c r="J75" s="39" t="s">
        <v>8</v>
      </c>
      <c r="K75" s="87" t="s">
        <v>275</v>
      </c>
      <c r="L75" s="83" t="s">
        <v>79</v>
      </c>
      <c r="M75" s="83" t="s">
        <v>79</v>
      </c>
      <c r="N75" s="98">
        <v>2</v>
      </c>
    </row>
    <row r="76" spans="1:14" ht="36" x14ac:dyDescent="0.25">
      <c r="A76" s="83">
        <v>69</v>
      </c>
      <c r="B76" s="85" t="s">
        <v>21</v>
      </c>
      <c r="C76" s="39" t="s">
        <v>100</v>
      </c>
      <c r="D76" s="59" t="s">
        <v>7</v>
      </c>
      <c r="E76" s="14" t="s">
        <v>239</v>
      </c>
      <c r="F76" s="66" t="s">
        <v>174</v>
      </c>
      <c r="G76" s="39">
        <v>10413602</v>
      </c>
      <c r="H76" s="116">
        <v>1470</v>
      </c>
      <c r="I76" s="117"/>
      <c r="J76" s="39" t="s">
        <v>8</v>
      </c>
      <c r="K76" s="87" t="s">
        <v>275</v>
      </c>
      <c r="L76" s="83" t="s">
        <v>79</v>
      </c>
      <c r="M76" s="83" t="s">
        <v>79</v>
      </c>
      <c r="N76" s="98">
        <v>11</v>
      </c>
    </row>
    <row r="77" spans="1:14" ht="36" x14ac:dyDescent="0.25">
      <c r="A77" s="83">
        <v>70</v>
      </c>
      <c r="B77" s="41" t="s">
        <v>21</v>
      </c>
      <c r="C77" s="42" t="s">
        <v>101</v>
      </c>
      <c r="D77" s="60" t="s">
        <v>7</v>
      </c>
      <c r="E77" s="14" t="s">
        <v>239</v>
      </c>
      <c r="F77" s="67" t="s">
        <v>175</v>
      </c>
      <c r="G77" s="42" t="s">
        <v>252</v>
      </c>
      <c r="H77" s="118">
        <v>3192</v>
      </c>
      <c r="I77" s="119"/>
      <c r="J77" s="42" t="s">
        <v>8</v>
      </c>
      <c r="K77" s="87" t="s">
        <v>275</v>
      </c>
      <c r="L77" s="83" t="s">
        <v>79</v>
      </c>
      <c r="M77" s="83" t="s">
        <v>79</v>
      </c>
      <c r="N77" s="98">
        <v>11</v>
      </c>
    </row>
    <row r="78" spans="1:14" ht="36" x14ac:dyDescent="0.25">
      <c r="A78" s="81">
        <v>71</v>
      </c>
      <c r="B78" s="81" t="s">
        <v>27</v>
      </c>
      <c r="C78" s="81" t="s">
        <v>177</v>
      </c>
      <c r="D78" s="61" t="s">
        <v>7</v>
      </c>
      <c r="E78" s="14" t="s">
        <v>239</v>
      </c>
      <c r="F78" s="68" t="s">
        <v>178</v>
      </c>
      <c r="G78" s="49">
        <v>10135906</v>
      </c>
      <c r="H78" s="120">
        <v>947</v>
      </c>
      <c r="I78" s="121"/>
      <c r="J78" s="49" t="s">
        <v>8</v>
      </c>
      <c r="K78" s="87" t="s">
        <v>275</v>
      </c>
      <c r="L78" s="83" t="s">
        <v>79</v>
      </c>
      <c r="M78" s="83" t="s">
        <v>79</v>
      </c>
      <c r="N78" s="98">
        <v>7</v>
      </c>
    </row>
    <row r="79" spans="1:14" ht="36" x14ac:dyDescent="0.25">
      <c r="A79" s="83">
        <v>72</v>
      </c>
      <c r="B79" s="15" t="s">
        <v>191</v>
      </c>
      <c r="C79" s="15" t="s">
        <v>185</v>
      </c>
      <c r="D79" s="15" t="s">
        <v>38</v>
      </c>
      <c r="E79" s="14" t="s">
        <v>239</v>
      </c>
      <c r="F79" s="69" t="s">
        <v>190</v>
      </c>
      <c r="G79" s="15">
        <v>83060627</v>
      </c>
      <c r="H79" s="122">
        <v>354</v>
      </c>
      <c r="I79" s="123"/>
      <c r="J79" s="15" t="s">
        <v>8</v>
      </c>
      <c r="K79" s="92" t="s">
        <v>275</v>
      </c>
      <c r="L79" s="83" t="s">
        <v>79</v>
      </c>
      <c r="M79" s="83" t="s">
        <v>79</v>
      </c>
      <c r="N79" s="98">
        <v>5</v>
      </c>
    </row>
    <row r="80" spans="1:14" ht="36" x14ac:dyDescent="0.25">
      <c r="A80" s="14">
        <v>73</v>
      </c>
      <c r="B80" s="15" t="s">
        <v>238</v>
      </c>
      <c r="C80" s="15" t="s">
        <v>206</v>
      </c>
      <c r="D80" s="59" t="s">
        <v>7</v>
      </c>
      <c r="E80" s="14" t="s">
        <v>239</v>
      </c>
      <c r="F80" s="19" t="s">
        <v>207</v>
      </c>
      <c r="G80" s="89" t="s">
        <v>217</v>
      </c>
      <c r="H80" s="114">
        <v>6589</v>
      </c>
      <c r="I80" s="115"/>
      <c r="J80" s="89" t="s">
        <v>227</v>
      </c>
      <c r="K80" s="92" t="s">
        <v>275</v>
      </c>
      <c r="L80" s="83" t="s">
        <v>79</v>
      </c>
      <c r="M80" s="83" t="s">
        <v>79</v>
      </c>
      <c r="N80" s="98">
        <v>4</v>
      </c>
    </row>
    <row r="81" spans="1:15" ht="36" x14ac:dyDescent="0.25">
      <c r="A81" s="14">
        <v>74</v>
      </c>
      <c r="B81" s="15" t="s">
        <v>191</v>
      </c>
      <c r="C81" s="19" t="s">
        <v>236</v>
      </c>
      <c r="D81" s="59" t="s">
        <v>7</v>
      </c>
      <c r="E81" s="14" t="s">
        <v>239</v>
      </c>
      <c r="F81" s="19" t="s">
        <v>208</v>
      </c>
      <c r="G81" s="89" t="s">
        <v>218</v>
      </c>
      <c r="H81" s="114">
        <v>133</v>
      </c>
      <c r="I81" s="115"/>
      <c r="J81" s="89" t="s">
        <v>8</v>
      </c>
      <c r="K81" s="92" t="s">
        <v>275</v>
      </c>
      <c r="L81" s="83" t="s">
        <v>79</v>
      </c>
      <c r="M81" s="83" t="s">
        <v>79</v>
      </c>
      <c r="N81" s="98">
        <v>2</v>
      </c>
    </row>
    <row r="82" spans="1:15" ht="36" x14ac:dyDescent="0.25">
      <c r="A82" s="14">
        <v>75</v>
      </c>
      <c r="B82" s="15" t="s">
        <v>238</v>
      </c>
      <c r="C82" s="19" t="s">
        <v>228</v>
      </c>
      <c r="D82" s="59" t="s">
        <v>7</v>
      </c>
      <c r="E82" s="14" t="s">
        <v>239</v>
      </c>
      <c r="F82" s="19" t="s">
        <v>209</v>
      </c>
      <c r="G82" s="89" t="s">
        <v>219</v>
      </c>
      <c r="H82" s="114">
        <v>4278</v>
      </c>
      <c r="I82" s="115"/>
      <c r="J82" s="89" t="s">
        <v>227</v>
      </c>
      <c r="K82" s="92" t="s">
        <v>275</v>
      </c>
      <c r="L82" s="83" t="s">
        <v>79</v>
      </c>
      <c r="M82" s="83" t="s">
        <v>79</v>
      </c>
      <c r="N82" s="98">
        <v>2</v>
      </c>
    </row>
    <row r="83" spans="1:15" ht="36" x14ac:dyDescent="0.25">
      <c r="A83" s="14">
        <v>76</v>
      </c>
      <c r="B83" s="15" t="s">
        <v>238</v>
      </c>
      <c r="C83" s="19" t="s">
        <v>229</v>
      </c>
      <c r="D83" s="59" t="s">
        <v>7</v>
      </c>
      <c r="E83" s="14" t="s">
        <v>239</v>
      </c>
      <c r="F83" s="19" t="s">
        <v>210</v>
      </c>
      <c r="G83" s="89" t="s">
        <v>220</v>
      </c>
      <c r="H83" s="114">
        <v>12278</v>
      </c>
      <c r="I83" s="115"/>
      <c r="J83" s="89" t="s">
        <v>227</v>
      </c>
      <c r="K83" s="92" t="s">
        <v>275</v>
      </c>
      <c r="L83" s="83" t="s">
        <v>79</v>
      </c>
      <c r="M83" s="83" t="s">
        <v>79</v>
      </c>
      <c r="N83" s="98">
        <v>2</v>
      </c>
    </row>
    <row r="84" spans="1:15" ht="36" x14ac:dyDescent="0.25">
      <c r="A84" s="14">
        <v>77</v>
      </c>
      <c r="B84" s="15" t="s">
        <v>238</v>
      </c>
      <c r="C84" s="19" t="s">
        <v>230</v>
      </c>
      <c r="D84" s="59" t="s">
        <v>7</v>
      </c>
      <c r="E84" s="14" t="s">
        <v>239</v>
      </c>
      <c r="F84" s="19" t="s">
        <v>211</v>
      </c>
      <c r="G84" s="89" t="s">
        <v>221</v>
      </c>
      <c r="H84" s="114">
        <v>868</v>
      </c>
      <c r="I84" s="115"/>
      <c r="J84" s="89" t="s">
        <v>227</v>
      </c>
      <c r="K84" s="92" t="s">
        <v>275</v>
      </c>
      <c r="L84" s="83" t="s">
        <v>79</v>
      </c>
      <c r="M84" s="83" t="s">
        <v>79</v>
      </c>
      <c r="N84" s="98">
        <v>1</v>
      </c>
    </row>
    <row r="85" spans="1:15" ht="36" x14ac:dyDescent="0.25">
      <c r="A85" s="14">
        <v>78</v>
      </c>
      <c r="B85" s="15" t="s">
        <v>21</v>
      </c>
      <c r="C85" s="19" t="s">
        <v>231</v>
      </c>
      <c r="D85" s="59" t="s">
        <v>7</v>
      </c>
      <c r="E85" s="14" t="s">
        <v>239</v>
      </c>
      <c r="F85" s="19" t="s">
        <v>212</v>
      </c>
      <c r="G85" s="89" t="s">
        <v>222</v>
      </c>
      <c r="H85" s="114">
        <v>0</v>
      </c>
      <c r="I85" s="115"/>
      <c r="J85" s="89" t="s">
        <v>8</v>
      </c>
      <c r="K85" s="92" t="s">
        <v>275</v>
      </c>
      <c r="L85" s="83" t="s">
        <v>79</v>
      </c>
      <c r="M85" s="83" t="s">
        <v>79</v>
      </c>
      <c r="N85" s="98">
        <v>9</v>
      </c>
    </row>
    <row r="86" spans="1:15" ht="36" x14ac:dyDescent="0.25">
      <c r="A86" s="14">
        <v>79</v>
      </c>
      <c r="B86" s="15" t="s">
        <v>21</v>
      </c>
      <c r="C86" s="19" t="s">
        <v>232</v>
      </c>
      <c r="D86" s="59" t="s">
        <v>7</v>
      </c>
      <c r="E86" s="14" t="s">
        <v>239</v>
      </c>
      <c r="F86" s="19" t="s">
        <v>213</v>
      </c>
      <c r="G86" s="89" t="s">
        <v>223</v>
      </c>
      <c r="H86" s="114">
        <v>0</v>
      </c>
      <c r="I86" s="115"/>
      <c r="J86" s="89" t="s">
        <v>8</v>
      </c>
      <c r="K86" s="92" t="s">
        <v>275</v>
      </c>
      <c r="L86" s="83" t="s">
        <v>79</v>
      </c>
      <c r="M86" s="83" t="s">
        <v>79</v>
      </c>
      <c r="N86" s="98">
        <v>9</v>
      </c>
    </row>
    <row r="87" spans="1:15" ht="36" x14ac:dyDescent="0.25">
      <c r="A87" s="14">
        <v>80</v>
      </c>
      <c r="B87" s="15" t="s">
        <v>21</v>
      </c>
      <c r="C87" s="19" t="s">
        <v>233</v>
      </c>
      <c r="D87" s="59" t="s">
        <v>7</v>
      </c>
      <c r="E87" s="14" t="s">
        <v>239</v>
      </c>
      <c r="F87" s="19" t="s">
        <v>214</v>
      </c>
      <c r="G87" s="89" t="s">
        <v>224</v>
      </c>
      <c r="H87" s="114">
        <v>0</v>
      </c>
      <c r="I87" s="115"/>
      <c r="J87" s="89" t="s">
        <v>8</v>
      </c>
      <c r="K87" s="92" t="s">
        <v>275</v>
      </c>
      <c r="L87" s="83" t="s">
        <v>79</v>
      </c>
      <c r="M87" s="83" t="s">
        <v>79</v>
      </c>
      <c r="N87" s="98">
        <v>9</v>
      </c>
    </row>
    <row r="88" spans="1:15" ht="36" x14ac:dyDescent="0.25">
      <c r="A88" s="14">
        <v>81</v>
      </c>
      <c r="B88" s="15" t="s">
        <v>21</v>
      </c>
      <c r="C88" s="19" t="s">
        <v>234</v>
      </c>
      <c r="D88" s="60" t="s">
        <v>7</v>
      </c>
      <c r="E88" s="21" t="s">
        <v>184</v>
      </c>
      <c r="F88" s="19" t="s">
        <v>215</v>
      </c>
      <c r="G88" s="89" t="s">
        <v>225</v>
      </c>
      <c r="H88" s="114">
        <v>0</v>
      </c>
      <c r="I88" s="115"/>
      <c r="J88" s="89" t="s">
        <v>8</v>
      </c>
      <c r="K88" s="92" t="s">
        <v>275</v>
      </c>
      <c r="L88" s="83" t="s">
        <v>79</v>
      </c>
      <c r="M88" s="83" t="s">
        <v>79</v>
      </c>
      <c r="N88" s="98">
        <v>17</v>
      </c>
    </row>
    <row r="89" spans="1:15" ht="36" x14ac:dyDescent="0.25">
      <c r="A89" s="14">
        <v>82</v>
      </c>
      <c r="B89" s="15" t="s">
        <v>278</v>
      </c>
      <c r="C89" s="19" t="s">
        <v>235</v>
      </c>
      <c r="D89" s="61" t="s">
        <v>7</v>
      </c>
      <c r="E89" s="21" t="s">
        <v>184</v>
      </c>
      <c r="F89" s="19" t="s">
        <v>216</v>
      </c>
      <c r="G89" s="89" t="s">
        <v>226</v>
      </c>
      <c r="H89" s="114">
        <v>0</v>
      </c>
      <c r="I89" s="115"/>
      <c r="J89" s="89" t="s">
        <v>8</v>
      </c>
      <c r="K89" s="92" t="s">
        <v>275</v>
      </c>
      <c r="L89" s="83" t="s">
        <v>79</v>
      </c>
      <c r="M89" s="83" t="s">
        <v>79</v>
      </c>
      <c r="N89" s="98">
        <v>2</v>
      </c>
    </row>
    <row r="90" spans="1:15" x14ac:dyDescent="0.25">
      <c r="A90" s="109" t="s">
        <v>102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4"/>
      <c r="M90" s="4"/>
      <c r="N90" s="4"/>
      <c r="O90" s="74"/>
    </row>
    <row r="91" spans="1:15" ht="51.75" customHeight="1" x14ac:dyDescent="0.25">
      <c r="A91" s="106" t="s">
        <v>75</v>
      </c>
      <c r="B91" s="106" t="s">
        <v>0</v>
      </c>
      <c r="C91" s="106" t="s">
        <v>36</v>
      </c>
      <c r="D91" s="106" t="s">
        <v>1</v>
      </c>
      <c r="E91" s="103" t="s">
        <v>186</v>
      </c>
      <c r="F91" s="103" t="s">
        <v>113</v>
      </c>
      <c r="G91" s="106" t="s">
        <v>76</v>
      </c>
      <c r="H91" s="136" t="s">
        <v>254</v>
      </c>
      <c r="I91" s="107"/>
      <c r="J91" s="106" t="s">
        <v>2</v>
      </c>
      <c r="K91" s="106" t="s">
        <v>280</v>
      </c>
      <c r="L91" s="106" t="s">
        <v>3</v>
      </c>
      <c r="M91" s="152" t="s">
        <v>237</v>
      </c>
      <c r="N91" s="112" t="s">
        <v>282</v>
      </c>
    </row>
    <row r="92" spans="1:15" x14ac:dyDescent="0.25">
      <c r="A92" s="106"/>
      <c r="B92" s="106"/>
      <c r="C92" s="106"/>
      <c r="D92" s="106"/>
      <c r="E92" s="104"/>
      <c r="F92" s="104"/>
      <c r="G92" s="106"/>
      <c r="H92" s="136" t="s">
        <v>245</v>
      </c>
      <c r="I92" s="107"/>
      <c r="J92" s="106"/>
      <c r="K92" s="106"/>
      <c r="L92" s="106"/>
      <c r="M92" s="153"/>
      <c r="N92" s="112"/>
    </row>
    <row r="93" spans="1:15" ht="60" x14ac:dyDescent="0.25">
      <c r="A93" s="29">
        <v>83</v>
      </c>
      <c r="B93" s="50" t="s">
        <v>6</v>
      </c>
      <c r="C93" s="29" t="s">
        <v>103</v>
      </c>
      <c r="D93" s="53" t="s">
        <v>7</v>
      </c>
      <c r="E93" s="53" t="s">
        <v>239</v>
      </c>
      <c r="F93" s="94" t="s">
        <v>193</v>
      </c>
      <c r="G93" s="93">
        <v>4326924</v>
      </c>
      <c r="H93" s="158">
        <v>16059</v>
      </c>
      <c r="I93" s="159"/>
      <c r="J93" s="88" t="s">
        <v>8</v>
      </c>
      <c r="K93" s="57" t="s">
        <v>270</v>
      </c>
      <c r="L93" s="64" t="s">
        <v>104</v>
      </c>
      <c r="M93" s="76" t="s">
        <v>104</v>
      </c>
      <c r="N93" s="98">
        <v>11</v>
      </c>
    </row>
    <row r="94" spans="1:15" ht="60" x14ac:dyDescent="0.25">
      <c r="A94" s="87">
        <v>84</v>
      </c>
      <c r="B94" s="88" t="s">
        <v>271</v>
      </c>
      <c r="C94" s="87" t="s">
        <v>272</v>
      </c>
      <c r="D94" s="53" t="s">
        <v>7</v>
      </c>
      <c r="E94" s="53" t="s">
        <v>239</v>
      </c>
      <c r="F94" s="72" t="s">
        <v>273</v>
      </c>
      <c r="G94" s="88">
        <v>47864369</v>
      </c>
      <c r="H94" s="120">
        <v>6732</v>
      </c>
      <c r="I94" s="121"/>
      <c r="J94" s="88" t="s">
        <v>274</v>
      </c>
      <c r="K94" s="87" t="s">
        <v>270</v>
      </c>
      <c r="L94" s="86" t="s">
        <v>104</v>
      </c>
      <c r="M94" s="76" t="s">
        <v>104</v>
      </c>
      <c r="N94" s="98">
        <v>14</v>
      </c>
    </row>
    <row r="95" spans="1:15" x14ac:dyDescent="0.25">
      <c r="A95" s="155" t="s">
        <v>105</v>
      </c>
      <c r="B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O95" s="75"/>
    </row>
    <row r="96" spans="1:15" ht="51" customHeight="1" x14ac:dyDescent="0.25">
      <c r="A96" s="106" t="s">
        <v>75</v>
      </c>
      <c r="B96" s="106" t="s">
        <v>0</v>
      </c>
      <c r="C96" s="106" t="s">
        <v>36</v>
      </c>
      <c r="D96" s="106" t="s">
        <v>1</v>
      </c>
      <c r="E96" s="103" t="s">
        <v>186</v>
      </c>
      <c r="F96" s="103" t="s">
        <v>113</v>
      </c>
      <c r="G96" s="106" t="s">
        <v>76</v>
      </c>
      <c r="H96" s="136" t="s">
        <v>240</v>
      </c>
      <c r="I96" s="107"/>
      <c r="J96" s="106" t="s">
        <v>2</v>
      </c>
      <c r="K96" s="106" t="s">
        <v>280</v>
      </c>
      <c r="L96" s="106" t="s">
        <v>3</v>
      </c>
      <c r="M96" s="152" t="s">
        <v>237</v>
      </c>
      <c r="N96" s="112" t="s">
        <v>282</v>
      </c>
    </row>
    <row r="97" spans="1:15" x14ac:dyDescent="0.25">
      <c r="A97" s="106"/>
      <c r="B97" s="106"/>
      <c r="C97" s="106"/>
      <c r="D97" s="106"/>
      <c r="E97" s="104"/>
      <c r="F97" s="104"/>
      <c r="G97" s="106"/>
      <c r="H97" s="136" t="s">
        <v>245</v>
      </c>
      <c r="I97" s="107"/>
      <c r="J97" s="106"/>
      <c r="K97" s="106"/>
      <c r="L97" s="106"/>
      <c r="M97" s="153"/>
      <c r="N97" s="112"/>
    </row>
    <row r="98" spans="1:15" ht="60" x14ac:dyDescent="0.25">
      <c r="A98" s="20">
        <v>85</v>
      </c>
      <c r="B98" s="52" t="s">
        <v>9</v>
      </c>
      <c r="C98" s="20" t="s">
        <v>106</v>
      </c>
      <c r="D98" s="53" t="s">
        <v>7</v>
      </c>
      <c r="E98" s="14" t="s">
        <v>239</v>
      </c>
      <c r="F98" s="72" t="s">
        <v>187</v>
      </c>
      <c r="G98" s="52">
        <v>8203478</v>
      </c>
      <c r="H98" s="120">
        <v>12155</v>
      </c>
      <c r="I98" s="121"/>
      <c r="J98" s="52" t="s">
        <v>8</v>
      </c>
      <c r="K98" s="57" t="s">
        <v>270</v>
      </c>
      <c r="L98" s="63" t="s">
        <v>10</v>
      </c>
      <c r="M98" s="76" t="s">
        <v>10</v>
      </c>
      <c r="N98" s="98">
        <v>11</v>
      </c>
    </row>
    <row r="99" spans="1:15" x14ac:dyDescent="0.25">
      <c r="A99" s="141" t="s">
        <v>29</v>
      </c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3"/>
      <c r="O99" s="74"/>
    </row>
    <row r="100" spans="1:15" ht="48.75" customHeight="1" x14ac:dyDescent="0.25">
      <c r="A100" s="106" t="s">
        <v>75</v>
      </c>
      <c r="B100" s="106" t="s">
        <v>0</v>
      </c>
      <c r="C100" s="106" t="s">
        <v>36</v>
      </c>
      <c r="D100" s="106" t="s">
        <v>1</v>
      </c>
      <c r="E100" s="103" t="s">
        <v>186</v>
      </c>
      <c r="F100" s="103" t="s">
        <v>113</v>
      </c>
      <c r="G100" s="106" t="s">
        <v>76</v>
      </c>
      <c r="H100" s="136" t="s">
        <v>254</v>
      </c>
      <c r="I100" s="107"/>
      <c r="J100" s="106" t="s">
        <v>2</v>
      </c>
      <c r="K100" s="106" t="s">
        <v>280</v>
      </c>
      <c r="L100" s="106" t="s">
        <v>3</v>
      </c>
      <c r="M100" s="145" t="s">
        <v>237</v>
      </c>
      <c r="N100" s="112" t="s">
        <v>282</v>
      </c>
    </row>
    <row r="101" spans="1:15" x14ac:dyDescent="0.25">
      <c r="A101" s="106"/>
      <c r="B101" s="106"/>
      <c r="C101" s="106"/>
      <c r="D101" s="106"/>
      <c r="E101" s="104"/>
      <c r="F101" s="104"/>
      <c r="G101" s="106"/>
      <c r="H101" s="136" t="s">
        <v>245</v>
      </c>
      <c r="I101" s="107"/>
      <c r="J101" s="106"/>
      <c r="K101" s="106"/>
      <c r="L101" s="106"/>
      <c r="M101" s="154"/>
      <c r="N101" s="112"/>
    </row>
    <row r="102" spans="1:15" ht="84" x14ac:dyDescent="0.25">
      <c r="A102" s="20">
        <v>86</v>
      </c>
      <c r="B102" s="52" t="s">
        <v>28</v>
      </c>
      <c r="C102" s="20" t="s">
        <v>107</v>
      </c>
      <c r="D102" s="53" t="s">
        <v>7</v>
      </c>
      <c r="E102" s="14" t="s">
        <v>239</v>
      </c>
      <c r="F102" s="72" t="s">
        <v>194</v>
      </c>
      <c r="G102" s="52">
        <v>9481478</v>
      </c>
      <c r="H102" s="120">
        <v>20639</v>
      </c>
      <c r="I102" s="121"/>
      <c r="J102" s="54" t="s">
        <v>8</v>
      </c>
      <c r="K102" s="57" t="s">
        <v>270</v>
      </c>
      <c r="L102" s="52" t="s">
        <v>29</v>
      </c>
      <c r="M102" s="76" t="s">
        <v>79</v>
      </c>
      <c r="N102" s="98">
        <v>22</v>
      </c>
    </row>
    <row r="103" spans="1:15" x14ac:dyDescent="0.25">
      <c r="A103" s="141" t="s">
        <v>31</v>
      </c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3"/>
      <c r="O103" s="74"/>
    </row>
    <row r="104" spans="1:15" ht="51.75" customHeight="1" x14ac:dyDescent="0.25">
      <c r="A104" s="106" t="s">
        <v>75</v>
      </c>
      <c r="B104" s="106" t="s">
        <v>0</v>
      </c>
      <c r="C104" s="106" t="s">
        <v>36</v>
      </c>
      <c r="D104" s="106" t="s">
        <v>1</v>
      </c>
      <c r="E104" s="103" t="s">
        <v>186</v>
      </c>
      <c r="F104" s="103" t="s">
        <v>113</v>
      </c>
      <c r="G104" s="106" t="s">
        <v>76</v>
      </c>
      <c r="H104" s="136" t="s">
        <v>254</v>
      </c>
      <c r="I104" s="107"/>
      <c r="J104" s="106" t="s">
        <v>2</v>
      </c>
      <c r="K104" s="106" t="s">
        <v>281</v>
      </c>
      <c r="L104" s="106" t="s">
        <v>3</v>
      </c>
      <c r="M104" s="145" t="s">
        <v>237</v>
      </c>
      <c r="N104" s="112" t="s">
        <v>282</v>
      </c>
    </row>
    <row r="105" spans="1:15" x14ac:dyDescent="0.25">
      <c r="A105" s="106"/>
      <c r="B105" s="106"/>
      <c r="C105" s="106"/>
      <c r="D105" s="106"/>
      <c r="E105" s="104"/>
      <c r="F105" s="104"/>
      <c r="G105" s="106"/>
      <c r="H105" s="136" t="s">
        <v>245</v>
      </c>
      <c r="I105" s="107"/>
      <c r="J105" s="106"/>
      <c r="K105" s="106"/>
      <c r="L105" s="106"/>
      <c r="M105" s="146"/>
      <c r="N105" s="112"/>
    </row>
    <row r="106" spans="1:15" ht="24" x14ac:dyDescent="0.25">
      <c r="A106" s="15">
        <v>87</v>
      </c>
      <c r="B106" s="55" t="s">
        <v>30</v>
      </c>
      <c r="C106" s="15" t="s">
        <v>108</v>
      </c>
      <c r="D106" s="56" t="s">
        <v>7</v>
      </c>
      <c r="E106" s="14" t="s">
        <v>239</v>
      </c>
      <c r="F106" s="73" t="s">
        <v>199</v>
      </c>
      <c r="G106" s="55">
        <v>51004143</v>
      </c>
      <c r="H106" s="139">
        <v>75345</v>
      </c>
      <c r="I106" s="140"/>
      <c r="J106" s="55" t="s">
        <v>23</v>
      </c>
      <c r="K106" s="130" t="s">
        <v>270</v>
      </c>
      <c r="L106" s="131" t="s">
        <v>31</v>
      </c>
      <c r="M106" s="147" t="s">
        <v>79</v>
      </c>
      <c r="N106" s="99">
        <v>70</v>
      </c>
    </row>
    <row r="107" spans="1:15" ht="24" x14ac:dyDescent="0.25">
      <c r="A107" s="15">
        <v>88</v>
      </c>
      <c r="B107" s="55" t="s">
        <v>32</v>
      </c>
      <c r="C107" s="15" t="s">
        <v>109</v>
      </c>
      <c r="D107" s="56" t="s">
        <v>7</v>
      </c>
      <c r="E107" s="14" t="s">
        <v>239</v>
      </c>
      <c r="F107" s="73" t="s">
        <v>197</v>
      </c>
      <c r="G107" s="55" t="s">
        <v>253</v>
      </c>
      <c r="H107" s="139">
        <v>56789</v>
      </c>
      <c r="I107" s="140"/>
      <c r="J107" s="55" t="s">
        <v>33</v>
      </c>
      <c r="K107" s="130"/>
      <c r="L107" s="131"/>
      <c r="M107" s="148"/>
      <c r="N107" s="99">
        <v>22</v>
      </c>
    </row>
    <row r="108" spans="1:15" ht="24" x14ac:dyDescent="0.25">
      <c r="A108" s="15">
        <v>89</v>
      </c>
      <c r="B108" s="55" t="s">
        <v>34</v>
      </c>
      <c r="C108" s="15" t="s">
        <v>108</v>
      </c>
      <c r="D108" s="56" t="s">
        <v>7</v>
      </c>
      <c r="E108" s="14" t="s">
        <v>239</v>
      </c>
      <c r="F108" s="73" t="s">
        <v>198</v>
      </c>
      <c r="G108" s="55">
        <v>10252298</v>
      </c>
      <c r="H108" s="139">
        <v>8175</v>
      </c>
      <c r="I108" s="140"/>
      <c r="J108" s="55" t="s">
        <v>8</v>
      </c>
      <c r="K108" s="130"/>
      <c r="L108" s="131"/>
      <c r="M108" s="149"/>
      <c r="N108" s="99">
        <v>11</v>
      </c>
    </row>
    <row r="109" spans="1:15" x14ac:dyDescent="0.25">
      <c r="A109" s="128" t="s">
        <v>35</v>
      </c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74"/>
    </row>
    <row r="110" spans="1:15" ht="56.25" customHeight="1" x14ac:dyDescent="0.25">
      <c r="A110" s="106" t="s">
        <v>75</v>
      </c>
      <c r="B110" s="106" t="s">
        <v>0</v>
      </c>
      <c r="C110" s="106" t="s">
        <v>36</v>
      </c>
      <c r="D110" s="106" t="s">
        <v>1</v>
      </c>
      <c r="E110" s="103" t="s">
        <v>186</v>
      </c>
      <c r="F110" s="103" t="s">
        <v>113</v>
      </c>
      <c r="G110" s="106" t="s">
        <v>76</v>
      </c>
      <c r="H110" s="136" t="s">
        <v>254</v>
      </c>
      <c r="I110" s="107"/>
      <c r="J110" s="106" t="s">
        <v>2</v>
      </c>
      <c r="K110" s="106" t="s">
        <v>279</v>
      </c>
      <c r="L110" s="106" t="s">
        <v>3</v>
      </c>
      <c r="M110" s="145" t="s">
        <v>237</v>
      </c>
      <c r="N110" s="112" t="s">
        <v>282</v>
      </c>
    </row>
    <row r="111" spans="1:15" x14ac:dyDescent="0.25">
      <c r="A111" s="106"/>
      <c r="B111" s="106"/>
      <c r="C111" s="106"/>
      <c r="D111" s="106"/>
      <c r="E111" s="104"/>
      <c r="F111" s="104"/>
      <c r="G111" s="106"/>
      <c r="H111" s="136" t="s">
        <v>241</v>
      </c>
      <c r="I111" s="107"/>
      <c r="J111" s="106"/>
      <c r="K111" s="106"/>
      <c r="L111" s="106"/>
      <c r="M111" s="146"/>
      <c r="N111" s="112"/>
    </row>
    <row r="112" spans="1:15" ht="24.75" x14ac:dyDescent="0.25">
      <c r="A112" s="19">
        <v>90</v>
      </c>
      <c r="B112" s="52" t="s">
        <v>34</v>
      </c>
      <c r="C112" s="51" t="s">
        <v>110</v>
      </c>
      <c r="D112" s="53" t="s">
        <v>7</v>
      </c>
      <c r="E112" s="14" t="s">
        <v>239</v>
      </c>
      <c r="F112" s="72" t="s">
        <v>195</v>
      </c>
      <c r="G112" s="52">
        <v>8224330</v>
      </c>
      <c r="H112" s="120">
        <v>5964</v>
      </c>
      <c r="I112" s="121"/>
      <c r="J112" s="52" t="s">
        <v>8</v>
      </c>
      <c r="K112" s="124" t="s">
        <v>270</v>
      </c>
      <c r="L112" s="126" t="s">
        <v>35</v>
      </c>
      <c r="M112" s="147" t="s">
        <v>79</v>
      </c>
      <c r="N112" s="98">
        <v>22</v>
      </c>
    </row>
    <row r="113" spans="1:14" ht="51" customHeight="1" x14ac:dyDescent="0.25">
      <c r="A113" s="19">
        <v>91</v>
      </c>
      <c r="B113" s="52" t="s">
        <v>34</v>
      </c>
      <c r="C113" s="19" t="s">
        <v>110</v>
      </c>
      <c r="D113" s="53" t="s">
        <v>7</v>
      </c>
      <c r="E113" s="14" t="s">
        <v>239</v>
      </c>
      <c r="F113" s="72" t="s">
        <v>196</v>
      </c>
      <c r="G113" s="52">
        <v>8473142</v>
      </c>
      <c r="H113" s="120">
        <v>19322</v>
      </c>
      <c r="I113" s="121"/>
      <c r="J113" s="52" t="s">
        <v>8</v>
      </c>
      <c r="K113" s="125"/>
      <c r="L113" s="126"/>
      <c r="M113" s="149"/>
      <c r="N113" s="98">
        <v>17</v>
      </c>
    </row>
    <row r="115" spans="1:14" x14ac:dyDescent="0.2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</row>
    <row r="118" spans="1:14" x14ac:dyDescent="0.25">
      <c r="F118" t="s">
        <v>276</v>
      </c>
      <c r="G118" s="97">
        <f>H113+H112+H108+H107+H106+H102+H98+H94+H93+H89+H88+H87+H86+H85+H84+H83+H82+H81+H80+H79+H78+H76+H77+H75+H74+H73+H72+H71+H70+H69+H68+H67+H66+H65+H63+H64+H62+H61+H60+H59+H58+H57+H56+H55+H54+H50+H49+H48+H47+H46+H45+H44+H43+H42+H41+H40+H39+H38+H37+H36+H35+H34+H33+H32+H31+H30+H29+H28+H27+H26+H25+H24+H23+H22+H21+H20+H19+H18+H17+H15+H16+H14+H13+H12+H11+H10+H9+H8+H7+H6+H5</f>
        <v>882342</v>
      </c>
    </row>
    <row r="119" spans="1:14" x14ac:dyDescent="0.25">
      <c r="F119" t="s">
        <v>277</v>
      </c>
    </row>
  </sheetData>
  <autoFilter ref="A2:M89" xr:uid="{17A3A4F0-A4CB-4D8F-8F24-B1EA236FEFA7}">
    <filterColumn colId="0" showButton="0"/>
    <filterColumn colId="1" showButton="0"/>
  </autoFilter>
  <mergeCells count="200">
    <mergeCell ref="H44:I44"/>
    <mergeCell ref="H46:I46"/>
    <mergeCell ref="H45:I45"/>
    <mergeCell ref="H49:I49"/>
    <mergeCell ref="H48:I48"/>
    <mergeCell ref="H47:I47"/>
    <mergeCell ref="H88:I88"/>
    <mergeCell ref="H89:I89"/>
    <mergeCell ref="H106:I106"/>
    <mergeCell ref="H91:I91"/>
    <mergeCell ref="H92:I92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112:I112"/>
    <mergeCell ref="H113:I113"/>
    <mergeCell ref="H93:I93"/>
    <mergeCell ref="H98:I98"/>
    <mergeCell ref="H110:I110"/>
    <mergeCell ref="H111:I111"/>
    <mergeCell ref="H104:I104"/>
    <mergeCell ref="H105:I105"/>
    <mergeCell ref="H100:I100"/>
    <mergeCell ref="H101:I101"/>
    <mergeCell ref="H96:I96"/>
    <mergeCell ref="H97:I97"/>
    <mergeCell ref="H38:I38"/>
    <mergeCell ref="H39:I39"/>
    <mergeCell ref="H34:I34"/>
    <mergeCell ref="H35:I35"/>
    <mergeCell ref="H36:I36"/>
    <mergeCell ref="H37:I37"/>
    <mergeCell ref="H29:I29"/>
    <mergeCell ref="H30:I30"/>
    <mergeCell ref="H31:I31"/>
    <mergeCell ref="H32:I32"/>
    <mergeCell ref="H33:I33"/>
    <mergeCell ref="H13:I13"/>
    <mergeCell ref="H14:I14"/>
    <mergeCell ref="H15:I15"/>
    <mergeCell ref="H24:I24"/>
    <mergeCell ref="H25:I25"/>
    <mergeCell ref="H26:I26"/>
    <mergeCell ref="H27:I27"/>
    <mergeCell ref="H28:I28"/>
    <mergeCell ref="H19:I19"/>
    <mergeCell ref="H20:I20"/>
    <mergeCell ref="H21:I21"/>
    <mergeCell ref="H22:I22"/>
    <mergeCell ref="H23:I23"/>
    <mergeCell ref="M104:M105"/>
    <mergeCell ref="M106:M108"/>
    <mergeCell ref="M110:M111"/>
    <mergeCell ref="M112:M113"/>
    <mergeCell ref="M3:M4"/>
    <mergeCell ref="M52:M53"/>
    <mergeCell ref="M91:M92"/>
    <mergeCell ref="M96:M97"/>
    <mergeCell ref="M100:M101"/>
    <mergeCell ref="A95:M95"/>
    <mergeCell ref="A91:A92"/>
    <mergeCell ref="B91:B92"/>
    <mergeCell ref="C91:C92"/>
    <mergeCell ref="D91:D92"/>
    <mergeCell ref="E91:E92"/>
    <mergeCell ref="L52:L53"/>
    <mergeCell ref="A90:K90"/>
    <mergeCell ref="A52:A53"/>
    <mergeCell ref="B52:B53"/>
    <mergeCell ref="C52:C53"/>
    <mergeCell ref="D52:D53"/>
    <mergeCell ref="E52:E53"/>
    <mergeCell ref="F52:F53"/>
    <mergeCell ref="H16:I16"/>
    <mergeCell ref="G52:G53"/>
    <mergeCell ref="J52:J53"/>
    <mergeCell ref="K52:K53"/>
    <mergeCell ref="K3:K4"/>
    <mergeCell ref="L3:L4"/>
    <mergeCell ref="A51:D51"/>
    <mergeCell ref="A3:A4"/>
    <mergeCell ref="B3:B4"/>
    <mergeCell ref="H4:I4"/>
    <mergeCell ref="H5:I5"/>
    <mergeCell ref="H6:I6"/>
    <mergeCell ref="H7:I7"/>
    <mergeCell ref="H8:I8"/>
    <mergeCell ref="H9:I9"/>
    <mergeCell ref="H10:I10"/>
    <mergeCell ref="C3:C4"/>
    <mergeCell ref="D3:D4"/>
    <mergeCell ref="G3:G4"/>
    <mergeCell ref="J3:J4"/>
    <mergeCell ref="H3:I3"/>
    <mergeCell ref="H17:I17"/>
    <mergeCell ref="H18:I18"/>
    <mergeCell ref="H11:I11"/>
    <mergeCell ref="H12:I12"/>
    <mergeCell ref="J100:J101"/>
    <mergeCell ref="K100:K101"/>
    <mergeCell ref="H102:I102"/>
    <mergeCell ref="K91:K92"/>
    <mergeCell ref="L91:L92"/>
    <mergeCell ref="L96:L97"/>
    <mergeCell ref="A99:N99"/>
    <mergeCell ref="A96:A97"/>
    <mergeCell ref="B96:B97"/>
    <mergeCell ref="C96:C97"/>
    <mergeCell ref="D96:D97"/>
    <mergeCell ref="E96:E97"/>
    <mergeCell ref="F96:F97"/>
    <mergeCell ref="G96:G97"/>
    <mergeCell ref="J96:J97"/>
    <mergeCell ref="K96:K97"/>
    <mergeCell ref="F91:F92"/>
    <mergeCell ref="G91:G92"/>
    <mergeCell ref="J91:J92"/>
    <mergeCell ref="H94:I94"/>
    <mergeCell ref="H52:I52"/>
    <mergeCell ref="H53:I53"/>
    <mergeCell ref="H54:I54"/>
    <mergeCell ref="K110:K111"/>
    <mergeCell ref="L110:L111"/>
    <mergeCell ref="A104:A105"/>
    <mergeCell ref="B104:B105"/>
    <mergeCell ref="C104:C105"/>
    <mergeCell ref="D104:D105"/>
    <mergeCell ref="E104:E105"/>
    <mergeCell ref="F104:F105"/>
    <mergeCell ref="J104:J105"/>
    <mergeCell ref="K104:K105"/>
    <mergeCell ref="H107:I107"/>
    <mergeCell ref="H108:I108"/>
    <mergeCell ref="L100:L101"/>
    <mergeCell ref="A103:N103"/>
    <mergeCell ref="A100:A101"/>
    <mergeCell ref="B100:B101"/>
    <mergeCell ref="C100:C101"/>
    <mergeCell ref="D100:D101"/>
    <mergeCell ref="E100:E101"/>
    <mergeCell ref="F100:F101"/>
    <mergeCell ref="G100:G101"/>
    <mergeCell ref="H83:I83"/>
    <mergeCell ref="H84:I84"/>
    <mergeCell ref="H85:I85"/>
    <mergeCell ref="K112:K113"/>
    <mergeCell ref="L112:L113"/>
    <mergeCell ref="A2:C2"/>
    <mergeCell ref="A109:N109"/>
    <mergeCell ref="A110:A111"/>
    <mergeCell ref="B110:B111"/>
    <mergeCell ref="C110:C111"/>
    <mergeCell ref="D110:D111"/>
    <mergeCell ref="E110:E111"/>
    <mergeCell ref="F110:F111"/>
    <mergeCell ref="G110:G111"/>
    <mergeCell ref="J110:J111"/>
    <mergeCell ref="G104:G105"/>
    <mergeCell ref="L104:L105"/>
    <mergeCell ref="K106:K108"/>
    <mergeCell ref="L106:L108"/>
    <mergeCell ref="H40:I40"/>
    <mergeCell ref="H41:I41"/>
    <mergeCell ref="H42:I42"/>
    <mergeCell ref="H43:I43"/>
    <mergeCell ref="H50:I50"/>
    <mergeCell ref="N3:N4"/>
    <mergeCell ref="N52:N53"/>
    <mergeCell ref="N91:N92"/>
    <mergeCell ref="N104:N105"/>
    <mergeCell ref="N100:N101"/>
    <mergeCell ref="N96:N97"/>
    <mergeCell ref="N110:N111"/>
    <mergeCell ref="H86:I86"/>
    <mergeCell ref="H87:I87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H68:I68"/>
    <mergeCell ref="H69:I69"/>
    <mergeCell ref="H70:I70"/>
    <mergeCell ref="H71:I71"/>
    <mergeCell ref="H72:I72"/>
    <mergeCell ref="H82:I82"/>
  </mergeCells>
  <phoneticPr fontId="20" type="noConversion"/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Gmina Golczewo</vt:lpstr>
      <vt:lpstr>Gminny Ośrodek Kultury i Sportu</vt:lpstr>
      <vt:lpstr>załącznik nr 1 do SIWZ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Aleksandra Lisiczko</cp:lastModifiedBy>
  <cp:lastPrinted>2020-04-01T10:01:54Z</cp:lastPrinted>
  <dcterms:created xsi:type="dcterms:W3CDTF">2013-09-09T09:42:14Z</dcterms:created>
  <dcterms:modified xsi:type="dcterms:W3CDTF">2020-04-15T11:48:51Z</dcterms:modified>
</cp:coreProperties>
</file>